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Rekapitulace stavby" sheetId="1" r:id="rId1"/>
    <sheet name="Č11 - Železniční svršek" sheetId="2" r:id="rId2"/>
    <sheet name="Č12 - Železniční spodek" sheetId="3" r:id="rId3"/>
    <sheet name="Č21 - VRN" sheetId="4" r:id="rId4"/>
    <sheet name="Pokyny pro vyplnění" sheetId="5" r:id="rId5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'Č11 - Železniční svršek'!$C$87:$K$206</definedName>
    <definedName name="_xlnm.Print_Area" localSheetId="1">'Č11 - Železniční svršek'!$C$4:$J$41,'Č11 - Železniční svršek'!$C$47:$J$67,'Č11 - Železniční svršek'!$C$73:$K$206</definedName>
    <definedName name="_xlnm.Print_Titles" localSheetId="1">'Č11 - Železniční svršek'!$87:$87</definedName>
    <definedName name="_xlnm._FilterDatabase" localSheetId="2" hidden="1">'Č12 - Železniční spodek'!$C$87:$K$210</definedName>
    <definedName name="_xlnm.Print_Area" localSheetId="2">'Č12 - Železniční spodek'!$C$4:$J$41,'Č12 - Železniční spodek'!$C$47:$J$67,'Č12 - Železniční spodek'!$C$73:$K$210</definedName>
    <definedName name="_xlnm.Print_Titles" localSheetId="2">'Č12 - Železniční spodek'!$87:$87</definedName>
    <definedName name="_xlnm._FilterDatabase" localSheetId="3" hidden="1">'Č21 - VRN'!$C$85:$K$101</definedName>
    <definedName name="_xlnm.Print_Area" localSheetId="3">'Č21 - VRN'!$C$4:$J$41,'Č21 - VRN'!$C$47:$J$65,'Č21 - VRN'!$C$71:$K$101</definedName>
    <definedName name="_xlnm.Print_Titles" localSheetId="3">'Č21 - VRN'!$85:$85</definedName>
    <definedName name="_xlnm.Print_Area" localSheetId="4">'Pokyny pro vyplnění'!$B$2:$K$71,'Pokyny pro vyplnění'!$B$74:$K$118,'Pokyny pro vyplnění'!$B$121:$K$190,'Pokyny pro vyplnění'!$B$198:$K$218</definedName>
  </definedNames>
  <calcPr/>
</workbook>
</file>

<file path=xl/calcChain.xml><?xml version="1.0" encoding="utf-8"?>
<calcChain xmlns="http://schemas.openxmlformats.org/spreadsheetml/2006/main">
  <c i="4" r="J39"/>
  <c r="J38"/>
  <c i="1" r="AY59"/>
  <c i="4" r="J37"/>
  <c i="1" r="AX59"/>
  <c i="4" r="BI101"/>
  <c r="BH101"/>
  <c r="BF101"/>
  <c r="BE101"/>
  <c r="T101"/>
  <c r="R101"/>
  <c r="P101"/>
  <c r="BK101"/>
  <c r="J101"/>
  <c r="BG101"/>
  <c r="BI99"/>
  <c r="BH99"/>
  <c r="BF99"/>
  <c r="BE99"/>
  <c r="T99"/>
  <c r="R99"/>
  <c r="P99"/>
  <c r="BK99"/>
  <c r="J99"/>
  <c r="BG99"/>
  <c r="BI98"/>
  <c r="BH98"/>
  <c r="BF98"/>
  <c r="BE98"/>
  <c r="T98"/>
  <c r="R98"/>
  <c r="P98"/>
  <c r="BK98"/>
  <c r="J98"/>
  <c r="BG98"/>
  <c r="BI97"/>
  <c r="BH97"/>
  <c r="BF97"/>
  <c r="BE97"/>
  <c r="T97"/>
  <c r="R97"/>
  <c r="P97"/>
  <c r="BK97"/>
  <c r="J97"/>
  <c r="BG97"/>
  <c r="BI96"/>
  <c r="BH96"/>
  <c r="BF96"/>
  <c r="BE96"/>
  <c r="T96"/>
  <c r="R96"/>
  <c r="P96"/>
  <c r="BK96"/>
  <c r="J96"/>
  <c r="BG96"/>
  <c r="BI95"/>
  <c r="BH95"/>
  <c r="BF95"/>
  <c r="BE95"/>
  <c r="T95"/>
  <c r="R95"/>
  <c r="P95"/>
  <c r="BK95"/>
  <c r="J95"/>
  <c r="BG95"/>
  <c r="BI94"/>
  <c r="BH94"/>
  <c r="BF94"/>
  <c r="BE94"/>
  <c r="T94"/>
  <c r="R94"/>
  <c r="P94"/>
  <c r="BK94"/>
  <c r="J94"/>
  <c r="BG94"/>
  <c r="BI92"/>
  <c r="BH92"/>
  <c r="BF92"/>
  <c r="BE92"/>
  <c r="T92"/>
  <c r="R92"/>
  <c r="P92"/>
  <c r="BK92"/>
  <c r="J92"/>
  <c r="BG92"/>
  <c r="BI91"/>
  <c r="BH91"/>
  <c r="BF91"/>
  <c r="BE91"/>
  <c r="T91"/>
  <c r="R91"/>
  <c r="P91"/>
  <c r="BK91"/>
  <c r="J91"/>
  <c r="BG91"/>
  <c r="BI88"/>
  <c r="F39"/>
  <c i="1" r="BD59"/>
  <c i="4" r="BH88"/>
  <c r="F38"/>
  <c i="1" r="BC59"/>
  <c i="4" r="BF88"/>
  <c r="J36"/>
  <c i="1" r="AW59"/>
  <c i="4" r="F36"/>
  <c i="1" r="BA59"/>
  <c i="4" r="BE88"/>
  <c r="J35"/>
  <c i="1" r="AV59"/>
  <c i="4" r="F35"/>
  <c i="1" r="AZ59"/>
  <c i="4" r="T88"/>
  <c r="T87"/>
  <c r="T86"/>
  <c r="R88"/>
  <c r="R87"/>
  <c r="R86"/>
  <c r="P88"/>
  <c r="P87"/>
  <c r="P86"/>
  <c i="1" r="AU59"/>
  <c i="4" r="BK88"/>
  <c r="BK87"/>
  <c r="J87"/>
  <c r="BK86"/>
  <c r="J86"/>
  <c r="J63"/>
  <c r="J32"/>
  <c i="1" r="AG59"/>
  <c i="4" r="J88"/>
  <c r="BG88"/>
  <c r="F37"/>
  <c i="1" r="BB59"/>
  <c i="4" r="J64"/>
  <c r="J83"/>
  <c r="F82"/>
  <c r="F80"/>
  <c r="E78"/>
  <c r="J59"/>
  <c r="F58"/>
  <c r="F56"/>
  <c r="E54"/>
  <c r="J41"/>
  <c r="J23"/>
  <c r="E23"/>
  <c r="J82"/>
  <c r="J58"/>
  <c r="J22"/>
  <c r="J20"/>
  <c r="E20"/>
  <c r="F83"/>
  <c r="F59"/>
  <c r="J19"/>
  <c r="J14"/>
  <c r="J80"/>
  <c r="J56"/>
  <c r="E7"/>
  <c r="E74"/>
  <c r="E50"/>
  <c i="3" r="J39"/>
  <c r="J38"/>
  <c i="1" r="AY57"/>
  <c i="3" r="J37"/>
  <c i="1" r="AX57"/>
  <c i="3" r="BI208"/>
  <c r="BH208"/>
  <c r="BF208"/>
  <c r="BE208"/>
  <c r="T208"/>
  <c r="R208"/>
  <c r="P208"/>
  <c r="BK208"/>
  <c r="J208"/>
  <c r="BG208"/>
  <c r="BI205"/>
  <c r="BH205"/>
  <c r="BF205"/>
  <c r="BE205"/>
  <c r="T205"/>
  <c r="R205"/>
  <c r="P205"/>
  <c r="BK205"/>
  <c r="J205"/>
  <c r="BG205"/>
  <c r="BI202"/>
  <c r="BH202"/>
  <c r="BF202"/>
  <c r="BE202"/>
  <c r="T202"/>
  <c r="R202"/>
  <c r="P202"/>
  <c r="BK202"/>
  <c r="J202"/>
  <c r="BG202"/>
  <c r="BI199"/>
  <c r="BH199"/>
  <c r="BF199"/>
  <c r="BE199"/>
  <c r="T199"/>
  <c r="R199"/>
  <c r="P199"/>
  <c r="BK199"/>
  <c r="J199"/>
  <c r="BG199"/>
  <c r="BI192"/>
  <c r="BH192"/>
  <c r="BF192"/>
  <c r="BE192"/>
  <c r="T192"/>
  <c r="R192"/>
  <c r="P192"/>
  <c r="BK192"/>
  <c r="J192"/>
  <c r="BG192"/>
  <c r="BI182"/>
  <c r="BH182"/>
  <c r="BF182"/>
  <c r="BE182"/>
  <c r="T182"/>
  <c r="T181"/>
  <c r="R182"/>
  <c r="R181"/>
  <c r="P182"/>
  <c r="P181"/>
  <c r="BK182"/>
  <c r="BK181"/>
  <c r="J181"/>
  <c r="J182"/>
  <c r="BG182"/>
  <c r="J66"/>
  <c r="BI179"/>
  <c r="BH179"/>
  <c r="BF179"/>
  <c r="BE179"/>
  <c r="T179"/>
  <c r="R179"/>
  <c r="P179"/>
  <c r="BK179"/>
  <c r="J179"/>
  <c r="BG179"/>
  <c r="BI177"/>
  <c r="BH177"/>
  <c r="BF177"/>
  <c r="BE177"/>
  <c r="T177"/>
  <c r="R177"/>
  <c r="P177"/>
  <c r="BK177"/>
  <c r="J177"/>
  <c r="BG177"/>
  <c r="BI175"/>
  <c r="BH175"/>
  <c r="BF175"/>
  <c r="BE175"/>
  <c r="T175"/>
  <c r="R175"/>
  <c r="P175"/>
  <c r="BK175"/>
  <c r="J175"/>
  <c r="BG175"/>
  <c r="BI173"/>
  <c r="BH173"/>
  <c r="BF173"/>
  <c r="BE173"/>
  <c r="T173"/>
  <c r="R173"/>
  <c r="P173"/>
  <c r="BK173"/>
  <c r="J173"/>
  <c r="BG173"/>
  <c r="BI171"/>
  <c r="BH171"/>
  <c r="BF171"/>
  <c r="BE171"/>
  <c r="T171"/>
  <c r="R171"/>
  <c r="P171"/>
  <c r="BK171"/>
  <c r="J171"/>
  <c r="BG171"/>
  <c r="BI168"/>
  <c r="BH168"/>
  <c r="BF168"/>
  <c r="BE168"/>
  <c r="T168"/>
  <c r="R168"/>
  <c r="P168"/>
  <c r="BK168"/>
  <c r="J168"/>
  <c r="BG168"/>
  <c r="BI165"/>
  <c r="BH165"/>
  <c r="BF165"/>
  <c r="BE165"/>
  <c r="T165"/>
  <c r="R165"/>
  <c r="P165"/>
  <c r="BK165"/>
  <c r="J165"/>
  <c r="BG165"/>
  <c r="BI162"/>
  <c r="BH162"/>
  <c r="BF162"/>
  <c r="BE162"/>
  <c r="T162"/>
  <c r="R162"/>
  <c r="P162"/>
  <c r="BK162"/>
  <c r="J162"/>
  <c r="BG162"/>
  <c r="BI158"/>
  <c r="BH158"/>
  <c r="BF158"/>
  <c r="BE158"/>
  <c r="T158"/>
  <c r="R158"/>
  <c r="P158"/>
  <c r="BK158"/>
  <c r="J158"/>
  <c r="BG158"/>
  <c r="BI153"/>
  <c r="BH153"/>
  <c r="BF153"/>
  <c r="BE153"/>
  <c r="T153"/>
  <c r="R153"/>
  <c r="P153"/>
  <c r="BK153"/>
  <c r="J153"/>
  <c r="BG153"/>
  <c r="BI151"/>
  <c r="BH151"/>
  <c r="BF151"/>
  <c r="BE151"/>
  <c r="T151"/>
  <c r="R151"/>
  <c r="P151"/>
  <c r="BK151"/>
  <c r="J151"/>
  <c r="BG151"/>
  <c r="BI148"/>
  <c r="BH148"/>
  <c r="BF148"/>
  <c r="BE148"/>
  <c r="T148"/>
  <c r="R148"/>
  <c r="P148"/>
  <c r="BK148"/>
  <c r="J148"/>
  <c r="BG148"/>
  <c r="BI144"/>
  <c r="BH144"/>
  <c r="BF144"/>
  <c r="BE144"/>
  <c r="T144"/>
  <c r="R144"/>
  <c r="P144"/>
  <c r="BK144"/>
  <c r="J144"/>
  <c r="BG144"/>
  <c r="BI141"/>
  <c r="BH141"/>
  <c r="BF141"/>
  <c r="BE141"/>
  <c r="T141"/>
  <c r="R141"/>
  <c r="P141"/>
  <c r="BK141"/>
  <c r="J141"/>
  <c r="BG141"/>
  <c r="BI139"/>
  <c r="BH139"/>
  <c r="BF139"/>
  <c r="BE139"/>
  <c r="T139"/>
  <c r="R139"/>
  <c r="P139"/>
  <c r="BK139"/>
  <c r="J139"/>
  <c r="BG139"/>
  <c r="BI136"/>
  <c r="BH136"/>
  <c r="BF136"/>
  <c r="BE136"/>
  <c r="T136"/>
  <c r="R136"/>
  <c r="P136"/>
  <c r="BK136"/>
  <c r="J136"/>
  <c r="BG136"/>
  <c r="BI132"/>
  <c r="BH132"/>
  <c r="BF132"/>
  <c r="BE132"/>
  <c r="T132"/>
  <c r="R132"/>
  <c r="P132"/>
  <c r="BK132"/>
  <c r="J132"/>
  <c r="BG132"/>
  <c r="BI128"/>
  <c r="BH128"/>
  <c r="BF128"/>
  <c r="BE128"/>
  <c r="T128"/>
  <c r="R128"/>
  <c r="P128"/>
  <c r="BK128"/>
  <c r="J128"/>
  <c r="BG128"/>
  <c r="BI122"/>
  <c r="BH122"/>
  <c r="BF122"/>
  <c r="BE122"/>
  <c r="T122"/>
  <c r="R122"/>
  <c r="P122"/>
  <c r="BK122"/>
  <c r="J122"/>
  <c r="BG122"/>
  <c r="BI118"/>
  <c r="BH118"/>
  <c r="BF118"/>
  <c r="BE118"/>
  <c r="T118"/>
  <c r="R118"/>
  <c r="P118"/>
  <c r="BK118"/>
  <c r="J118"/>
  <c r="BG118"/>
  <c r="BI115"/>
  <c r="BH115"/>
  <c r="BF115"/>
  <c r="BE115"/>
  <c r="T115"/>
  <c r="R115"/>
  <c r="P115"/>
  <c r="BK115"/>
  <c r="J115"/>
  <c r="BG115"/>
  <c r="BI112"/>
  <c r="BH112"/>
  <c r="BF112"/>
  <c r="BE112"/>
  <c r="T112"/>
  <c r="R112"/>
  <c r="P112"/>
  <c r="BK112"/>
  <c r="J112"/>
  <c r="BG112"/>
  <c r="BI109"/>
  <c r="BH109"/>
  <c r="BF109"/>
  <c r="BE109"/>
  <c r="T109"/>
  <c r="R109"/>
  <c r="P109"/>
  <c r="BK109"/>
  <c r="J109"/>
  <c r="BG109"/>
  <c r="BI105"/>
  <c r="BH105"/>
  <c r="BF105"/>
  <c r="BE105"/>
  <c r="T105"/>
  <c r="R105"/>
  <c r="P105"/>
  <c r="BK105"/>
  <c r="J105"/>
  <c r="BG105"/>
  <c r="BI102"/>
  <c r="BH102"/>
  <c r="BF102"/>
  <c r="BE102"/>
  <c r="T102"/>
  <c r="R102"/>
  <c r="P102"/>
  <c r="BK102"/>
  <c r="J102"/>
  <c r="BG102"/>
  <c r="BI99"/>
  <c r="BH99"/>
  <c r="BF99"/>
  <c r="BE99"/>
  <c r="T99"/>
  <c r="R99"/>
  <c r="P99"/>
  <c r="BK99"/>
  <c r="J99"/>
  <c r="BG99"/>
  <c r="BI95"/>
  <c r="BH95"/>
  <c r="BF95"/>
  <c r="BE95"/>
  <c r="T95"/>
  <c r="R95"/>
  <c r="P95"/>
  <c r="BK95"/>
  <c r="J95"/>
  <c r="BG95"/>
  <c r="BI91"/>
  <c r="F39"/>
  <c i="1" r="BD57"/>
  <c i="3" r="BH91"/>
  <c r="F38"/>
  <c i="1" r="BC57"/>
  <c i="3" r="BF91"/>
  <c r="J36"/>
  <c i="1" r="AW57"/>
  <c i="3" r="F36"/>
  <c i="1" r="BA57"/>
  <c i="3" r="BE91"/>
  <c r="J35"/>
  <c i="1" r="AV57"/>
  <c i="3" r="F35"/>
  <c i="1" r="AZ57"/>
  <c i="3" r="T91"/>
  <c r="T90"/>
  <c r="T89"/>
  <c r="T88"/>
  <c r="R91"/>
  <c r="R90"/>
  <c r="R89"/>
  <c r="R88"/>
  <c r="P91"/>
  <c r="P90"/>
  <c r="P89"/>
  <c r="P88"/>
  <c i="1" r="AU57"/>
  <c i="3" r="BK91"/>
  <c r="BK90"/>
  <c r="J90"/>
  <c r="BK89"/>
  <c r="J89"/>
  <c r="BK88"/>
  <c r="J88"/>
  <c r="J63"/>
  <c r="J32"/>
  <c i="1" r="AG57"/>
  <c i="3" r="J91"/>
  <c r="BG91"/>
  <c r="F37"/>
  <c i="1" r="BB57"/>
  <c i="3" r="J65"/>
  <c r="J64"/>
  <c r="J85"/>
  <c r="F84"/>
  <c r="F82"/>
  <c r="E80"/>
  <c r="J59"/>
  <c r="F58"/>
  <c r="F56"/>
  <c r="E54"/>
  <c r="J41"/>
  <c r="J23"/>
  <c r="E23"/>
  <c r="J84"/>
  <c r="J58"/>
  <c r="J22"/>
  <c r="J20"/>
  <c r="E20"/>
  <c r="F85"/>
  <c r="F59"/>
  <c r="J19"/>
  <c r="J14"/>
  <c r="J82"/>
  <c r="J56"/>
  <c r="E7"/>
  <c r="E76"/>
  <c r="E50"/>
  <c i="2" r="J39"/>
  <c r="J38"/>
  <c i="1" r="AY56"/>
  <c i="2" r="J37"/>
  <c i="1" r="AX56"/>
  <c i="2" r="BI204"/>
  <c r="BH204"/>
  <c r="BF204"/>
  <c r="BE204"/>
  <c r="T204"/>
  <c r="R204"/>
  <c r="P204"/>
  <c r="BK204"/>
  <c r="J204"/>
  <c r="BG204"/>
  <c r="BI200"/>
  <c r="BH200"/>
  <c r="BF200"/>
  <c r="BE200"/>
  <c r="T200"/>
  <c r="R200"/>
  <c r="P200"/>
  <c r="BK200"/>
  <c r="J200"/>
  <c r="BG200"/>
  <c r="BI197"/>
  <c r="BH197"/>
  <c r="BF197"/>
  <c r="BE197"/>
  <c r="T197"/>
  <c r="R197"/>
  <c r="P197"/>
  <c r="BK197"/>
  <c r="J197"/>
  <c r="BG197"/>
  <c r="BI194"/>
  <c r="BH194"/>
  <c r="BF194"/>
  <c r="BE194"/>
  <c r="T194"/>
  <c r="R194"/>
  <c r="P194"/>
  <c r="BK194"/>
  <c r="J194"/>
  <c r="BG194"/>
  <c r="BI189"/>
  <c r="BH189"/>
  <c r="BF189"/>
  <c r="BE189"/>
  <c r="T189"/>
  <c r="R189"/>
  <c r="P189"/>
  <c r="BK189"/>
  <c r="J189"/>
  <c r="BG189"/>
  <c r="BI185"/>
  <c r="BH185"/>
  <c r="BF185"/>
  <c r="BE185"/>
  <c r="T185"/>
  <c r="R185"/>
  <c r="P185"/>
  <c r="BK185"/>
  <c r="J185"/>
  <c r="BG185"/>
  <c r="BI183"/>
  <c r="BH183"/>
  <c r="BF183"/>
  <c r="BE183"/>
  <c r="T183"/>
  <c r="R183"/>
  <c r="P183"/>
  <c r="BK183"/>
  <c r="J183"/>
  <c r="BG183"/>
  <c r="BI180"/>
  <c r="BH180"/>
  <c r="BF180"/>
  <c r="BE180"/>
  <c r="T180"/>
  <c r="R180"/>
  <c r="P180"/>
  <c r="BK180"/>
  <c r="J180"/>
  <c r="BG180"/>
  <c r="BI178"/>
  <c r="BH178"/>
  <c r="BF178"/>
  <c r="BE178"/>
  <c r="T178"/>
  <c r="R178"/>
  <c r="P178"/>
  <c r="BK178"/>
  <c r="J178"/>
  <c r="BG178"/>
  <c r="BI176"/>
  <c r="BH176"/>
  <c r="BF176"/>
  <c r="BE176"/>
  <c r="T176"/>
  <c r="T175"/>
  <c r="R176"/>
  <c r="R175"/>
  <c r="P176"/>
  <c r="P175"/>
  <c r="BK176"/>
  <c r="BK175"/>
  <c r="J175"/>
  <c r="J176"/>
  <c r="BG176"/>
  <c r="J66"/>
  <c r="BI173"/>
  <c r="BH173"/>
  <c r="BF173"/>
  <c r="BE173"/>
  <c r="T173"/>
  <c r="R173"/>
  <c r="P173"/>
  <c r="BK173"/>
  <c r="J173"/>
  <c r="BG173"/>
  <c r="BI171"/>
  <c r="BH171"/>
  <c r="BF171"/>
  <c r="BE171"/>
  <c r="T171"/>
  <c r="R171"/>
  <c r="P171"/>
  <c r="BK171"/>
  <c r="J171"/>
  <c r="BG171"/>
  <c r="BI167"/>
  <c r="BH167"/>
  <c r="BF167"/>
  <c r="BE167"/>
  <c r="T167"/>
  <c r="R167"/>
  <c r="P167"/>
  <c r="BK167"/>
  <c r="J167"/>
  <c r="BG167"/>
  <c r="BI164"/>
  <c r="BH164"/>
  <c r="BF164"/>
  <c r="BE164"/>
  <c r="T164"/>
  <c r="R164"/>
  <c r="P164"/>
  <c r="BK164"/>
  <c r="J164"/>
  <c r="BG164"/>
  <c r="BI161"/>
  <c r="BH161"/>
  <c r="BF161"/>
  <c r="BE161"/>
  <c r="T161"/>
  <c r="R161"/>
  <c r="P161"/>
  <c r="BK161"/>
  <c r="J161"/>
  <c r="BG161"/>
  <c r="BI156"/>
  <c r="BH156"/>
  <c r="BF156"/>
  <c r="BE156"/>
  <c r="T156"/>
  <c r="R156"/>
  <c r="P156"/>
  <c r="BK156"/>
  <c r="J156"/>
  <c r="BG156"/>
  <c r="BI153"/>
  <c r="BH153"/>
  <c r="BF153"/>
  <c r="BE153"/>
  <c r="T153"/>
  <c r="R153"/>
  <c r="P153"/>
  <c r="BK153"/>
  <c r="J153"/>
  <c r="BG153"/>
  <c r="BI149"/>
  <c r="BH149"/>
  <c r="BF149"/>
  <c r="BE149"/>
  <c r="T149"/>
  <c r="R149"/>
  <c r="P149"/>
  <c r="BK149"/>
  <c r="J149"/>
  <c r="BG149"/>
  <c r="BI148"/>
  <c r="BH148"/>
  <c r="BF148"/>
  <c r="BE148"/>
  <c r="T148"/>
  <c r="R148"/>
  <c r="P148"/>
  <c r="BK148"/>
  <c r="J148"/>
  <c r="BG148"/>
  <c r="BI146"/>
  <c r="BH146"/>
  <c r="BF146"/>
  <c r="BE146"/>
  <c r="T146"/>
  <c r="R146"/>
  <c r="P146"/>
  <c r="BK146"/>
  <c r="J146"/>
  <c r="BG146"/>
  <c r="BI142"/>
  <c r="BH142"/>
  <c r="BF142"/>
  <c r="BE142"/>
  <c r="T142"/>
  <c r="R142"/>
  <c r="P142"/>
  <c r="BK142"/>
  <c r="J142"/>
  <c r="BG142"/>
  <c r="BI138"/>
  <c r="BH138"/>
  <c r="BF138"/>
  <c r="BE138"/>
  <c r="T138"/>
  <c r="R138"/>
  <c r="P138"/>
  <c r="BK138"/>
  <c r="J138"/>
  <c r="BG138"/>
  <c r="BI135"/>
  <c r="BH135"/>
  <c r="BF135"/>
  <c r="BE135"/>
  <c r="T135"/>
  <c r="R135"/>
  <c r="P135"/>
  <c r="BK135"/>
  <c r="J135"/>
  <c r="BG135"/>
  <c r="BI121"/>
  <c r="BH121"/>
  <c r="BF121"/>
  <c r="BE121"/>
  <c r="T121"/>
  <c r="R121"/>
  <c r="P121"/>
  <c r="BK121"/>
  <c r="J121"/>
  <c r="BG121"/>
  <c r="BI118"/>
  <c r="BH118"/>
  <c r="BF118"/>
  <c r="BE118"/>
  <c r="T118"/>
  <c r="R118"/>
  <c r="P118"/>
  <c r="BK118"/>
  <c r="J118"/>
  <c r="BG118"/>
  <c r="BI115"/>
  <c r="BH115"/>
  <c r="BF115"/>
  <c r="BE115"/>
  <c r="T115"/>
  <c r="R115"/>
  <c r="P115"/>
  <c r="BK115"/>
  <c r="J115"/>
  <c r="BG115"/>
  <c r="BI111"/>
  <c r="BH111"/>
  <c r="BF111"/>
  <c r="BE111"/>
  <c r="T111"/>
  <c r="R111"/>
  <c r="P111"/>
  <c r="BK111"/>
  <c r="J111"/>
  <c r="BG111"/>
  <c r="BI109"/>
  <c r="BH109"/>
  <c r="BF109"/>
  <c r="BE109"/>
  <c r="T109"/>
  <c r="R109"/>
  <c r="P109"/>
  <c r="BK109"/>
  <c r="J109"/>
  <c r="BG109"/>
  <c r="BI104"/>
  <c r="BH104"/>
  <c r="BF104"/>
  <c r="BE104"/>
  <c r="T104"/>
  <c r="R104"/>
  <c r="P104"/>
  <c r="BK104"/>
  <c r="J104"/>
  <c r="BG104"/>
  <c r="BI101"/>
  <c r="BH101"/>
  <c r="BF101"/>
  <c r="BE101"/>
  <c r="T101"/>
  <c r="R101"/>
  <c r="P101"/>
  <c r="BK101"/>
  <c r="J101"/>
  <c r="BG101"/>
  <c r="BI97"/>
  <c r="BH97"/>
  <c r="BF97"/>
  <c r="BE97"/>
  <c r="T97"/>
  <c r="R97"/>
  <c r="P97"/>
  <c r="BK97"/>
  <c r="J97"/>
  <c r="BG97"/>
  <c r="BI94"/>
  <c r="BH94"/>
  <c r="BF94"/>
  <c r="BE94"/>
  <c r="T94"/>
  <c r="R94"/>
  <c r="P94"/>
  <c r="BK94"/>
  <c r="J94"/>
  <c r="BG94"/>
  <c r="BI91"/>
  <c r="F39"/>
  <c i="1" r="BD56"/>
  <c i="2" r="BH91"/>
  <c r="F38"/>
  <c i="1" r="BC56"/>
  <c i="2" r="BF91"/>
  <c r="J36"/>
  <c i="1" r="AW56"/>
  <c i="2" r="F36"/>
  <c i="1" r="BA56"/>
  <c i="2" r="BE91"/>
  <c r="J35"/>
  <c i="1" r="AV56"/>
  <c i="2" r="F35"/>
  <c i="1" r="AZ56"/>
  <c i="2" r="T91"/>
  <c r="T90"/>
  <c r="T89"/>
  <c r="T88"/>
  <c r="R91"/>
  <c r="R90"/>
  <c r="R89"/>
  <c r="R88"/>
  <c r="P91"/>
  <c r="P90"/>
  <c r="P89"/>
  <c r="P88"/>
  <c i="1" r="AU56"/>
  <c i="2" r="BK91"/>
  <c r="BK90"/>
  <c r="J90"/>
  <c r="BK89"/>
  <c r="J89"/>
  <c r="BK88"/>
  <c r="J88"/>
  <c r="J63"/>
  <c r="J32"/>
  <c i="1" r="AG56"/>
  <c i="2" r="J91"/>
  <c r="BG91"/>
  <c r="F37"/>
  <c i="1" r="BB56"/>
  <c i="2" r="J65"/>
  <c r="J64"/>
  <c r="J85"/>
  <c r="F84"/>
  <c r="F82"/>
  <c r="E80"/>
  <c r="J59"/>
  <c r="F58"/>
  <c r="F56"/>
  <c r="E54"/>
  <c r="J41"/>
  <c r="J23"/>
  <c r="E23"/>
  <c r="J84"/>
  <c r="J58"/>
  <c r="J22"/>
  <c r="J20"/>
  <c r="E20"/>
  <c r="F85"/>
  <c r="F59"/>
  <c r="J19"/>
  <c r="J14"/>
  <c r="J82"/>
  <c r="J56"/>
  <c r="E7"/>
  <c r="E76"/>
  <c r="E50"/>
  <c i="1" r="BD58"/>
  <c r="BC58"/>
  <c r="BB58"/>
  <c r="BA58"/>
  <c r="AZ58"/>
  <c r="AY58"/>
  <c r="AX58"/>
  <c r="AW58"/>
  <c r="AV58"/>
  <c r="AU58"/>
  <c r="AT58"/>
  <c r="AS58"/>
  <c r="AG58"/>
  <c r="BD55"/>
  <c r="BC55"/>
  <c r="BB55"/>
  <c r="BA55"/>
  <c r="AZ55"/>
  <c r="AY55"/>
  <c r="AX55"/>
  <c r="AW55"/>
  <c r="AV55"/>
  <c r="AU55"/>
  <c r="AT55"/>
  <c r="AS55"/>
  <c r="AG55"/>
  <c r="BD54"/>
  <c r="W33"/>
  <c r="BC54"/>
  <c r="W32"/>
  <c r="BB54"/>
  <c r="W31"/>
  <c r="BA54"/>
  <c r="W30"/>
  <c r="AZ54"/>
  <c r="W29"/>
  <c r="AY54"/>
  <c r="AX54"/>
  <c r="AW54"/>
  <c r="AK30"/>
  <c r="AV54"/>
  <c r="AK29"/>
  <c r="AU54"/>
  <c r="AT54"/>
  <c r="AS54"/>
  <c r="AG54"/>
  <c r="AK26"/>
  <c r="AT59"/>
  <c r="AN59"/>
  <c r="AN58"/>
  <c r="AT57"/>
  <c r="AN57"/>
  <c r="AT56"/>
  <c r="AN56"/>
  <c r="AN55"/>
  <c r="AN54"/>
  <c r="L50"/>
  <c r="AM50"/>
  <c r="AM49"/>
  <c r="L49"/>
  <c r="AM47"/>
  <c r="L47"/>
  <c r="L45"/>
  <c r="L4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<sst xmlns="http://schemas.openxmlformats.org/spreadsheetml/2006/main">
  <si>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</si>
  <si>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</si>
  <si>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</si>
  <si>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</si>
  <si>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</si>
  <si>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{b3ecae38-1735-442e-bf63-d054f681537f}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</si>
  <si>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</si>
  <si>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</si>
  <si>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</si>
  <si>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</si>
  <si>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</si>
  <si>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</si>
  <si>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</si>
  <si>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</si>
  <si>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65019021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</si>
  <si>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</si>
  <si>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</si>
  <si>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traťového úseku v km 8,0 - 10,174 (Herkules - Louka u Litvínova)</t>
  </si>
  <si>
    <t>KSO:</t>
  </si>
  <si>
    <t>824 26</t>
  </si>
  <si>
    <t>CC-CZ:</t>
  </si>
  <si>
    <t>21212</t>
  </si>
  <si>
    <t>Místo:</t>
  </si>
  <si>
    <t>železniční trať Herkules - Louka u Litvínova</t>
  </si>
  <si>
    <t>Datum:</t>
  </si>
  <si>
    <t>23. 1. 2019</t>
  </si>
  <si>
    <t>CZ-CPV:</t>
  </si>
  <si>
    <t>44212000-9</t>
  </si>
  <si>
    <t>CZ-CPA:</t>
  </si>
  <si>
    <t>42.12.10</t>
  </si>
  <si>
    <t>Zadavatel:</t>
  </si>
  <si>
    <t>IČ:</t>
  </si>
  <si>
    <t>70994234</t>
  </si>
  <si>
    <t>SŽDC s.o., OŘ UNL, ST Most</t>
  </si>
  <si>
    <t>DIČ:</t>
  </si>
  <si>
    <t>CZ70994234</t>
  </si>
  <si>
    <t>Uchazeč:</t>
  </si>
  <si>
    <t>Vyplň údaj</t>
  </si>
  <si>
    <t>Projektant:</t>
  </si>
  <si>
    <t/>
  </si>
  <si>
    <t xml:space="preserve"> </t>
  </si>
  <si>
    <t>True</t>
  </si>
  <si>
    <t>Zpracovatel:</t>
  </si>
  <si>
    <t>Ing. Horák Jiří, horak@szdc.cz, 602155923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</si>
  <si>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</si>
  <si>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</si>
  <si>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</si>
  <si>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</si>
  <si>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</si>
  <si>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</si>
  <si>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</si>
  <si>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</si>
  <si>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</si>
  <si>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</si>
  <si>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</si>
  <si>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</si>
  <si>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</si>
  <si>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</si>
  <si>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</si>
  <si>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</si>
  <si>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</si>
  <si>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</si>
  <si>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</si>
  <si>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</si>
  <si>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</si>
  <si>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</si>
  <si>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</si>
  <si>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</si>
  <si>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</si>
  <si>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</si>
  <si>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</si>
  <si>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</si>
  <si>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</si>
  <si>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</si>
  <si>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</si>
  <si>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</si>
  <si>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</si>
  <si>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</si>
  <si>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</si>
  <si>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</si>
  <si>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</si>
  <si>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</si>
  <si>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</si>
  <si>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</si>
  <si>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O1</t>
  </si>
  <si>
    <t>Oprava Herkules - Louka</t>
  </si>
  <si>
    <t>STA</t>
  </si>
  <si>
    <t>1</t>
  </si>
  <si>
    <t>{290b10eb-734e-4ec2-90d3-b467b333f2d9}</t>
  </si>
  <si>
    <t>2</t>
  </si>
  <si>
    <t>/</t>
  </si>
  <si>
    <t>Č11</t>
  </si>
  <si>
    <t>Železniční svršek</t>
  </si>
  <si>
    <t>Soupis</t>
  </si>
  <si>
    <t>{5397c92d-c54d-4ebe-be75-fe25653be26f}</t>
  </si>
  <si>
    <t>Č12</t>
  </si>
  <si>
    <t>Železniční spodek</t>
  </si>
  <si>
    <t>{ebe3e40d-9a0b-420e-8613-599625c73231}</t>
  </si>
  <si>
    <t>O2</t>
  </si>
  <si>
    <t>Vedlejší rozpočtové náklady</t>
  </si>
  <si>
    <t>{764ee913-01fe-411c-be6b-b66ef9352371}</t>
  </si>
  <si>
    <t>Č21</t>
  </si>
  <si>
    <t>VRN</t>
  </si>
  <si>
    <t>{9e75b709-3b3d-4e1b-8142-eb0439d340cf}</t>
  </si>
  <si>
    <t>B91S2</t>
  </si>
  <si>
    <t>Pražce B91S/2 nové dodané SŽDC</t>
  </si>
  <si>
    <t>ks</t>
  </si>
  <si>
    <t>500</t>
  </si>
  <si>
    <t>DemontážBeton</t>
  </si>
  <si>
    <t>Demontáž pražců SB6 ( na užitých zůstane namontovaná podkladnice</t>
  </si>
  <si>
    <t>174</t>
  </si>
  <si>
    <t>KRYCÍ LIST SOUPISU PRACÍ</t>
  </si>
  <si>
    <t>DemontážDřevo</t>
  </si>
  <si>
    <t>Pražce dřevěné</t>
  </si>
  <si>
    <t>326</t>
  </si>
  <si>
    <t>DoplněníKL</t>
  </si>
  <si>
    <t>Doplnění kolejového lože</t>
  </si>
  <si>
    <t>m3</t>
  </si>
  <si>
    <t>165</t>
  </si>
  <si>
    <t>GPK</t>
  </si>
  <si>
    <t>Úprava GPK v celém úseku Herkules - Louka</t>
  </si>
  <si>
    <t>km</t>
  </si>
  <si>
    <t>3,392</t>
  </si>
  <si>
    <t>SB6výměna</t>
  </si>
  <si>
    <t>Výměna pražců vadných nebo dřevěných užitými SB6</t>
  </si>
  <si>
    <t>100</t>
  </si>
  <si>
    <t>Objekt:</t>
  </si>
  <si>
    <t>Ukolejnění</t>
  </si>
  <si>
    <t>Montáž a demontáž před kolejovým pluhem</t>
  </si>
  <si>
    <t>85</t>
  </si>
  <si>
    <t>O1 - Oprava Herkules - Louka</t>
  </si>
  <si>
    <t>VýměnaKL</t>
  </si>
  <si>
    <t>Výměna kolejového lže</t>
  </si>
  <si>
    <t>0,306</t>
  </si>
  <si>
    <t>Soupis:</t>
  </si>
  <si>
    <t>ZZ</t>
  </si>
  <si>
    <t>Zajišťovací značky</t>
  </si>
  <si>
    <t>60</t>
  </si>
  <si>
    <t>Č11 - Železniční svršek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</si>
  <si>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</si>
  <si>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</si>
  <si>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</si>
  <si>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</si>
  <si>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</si>
  <si>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5 - Komunikace pozemní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</si>
  <si>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</si>
  <si>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</si>
  <si>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</si>
  <si>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</si>
  <si>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</si>
  <si>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</si>
  <si>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</si>
  <si>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</si>
  <si>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</si>
  <si>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</si>
  <si>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</si>
  <si>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</si>
  <si>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</si>
  <si>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</si>
  <si>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</si>
  <si>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</si>
  <si>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</si>
  <si>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5</t>
  </si>
  <si>
    <t>Komunikace pozemní</t>
  </si>
  <si>
    <t>K</t>
  </si>
  <si>
    <t>5905105030</t>
  </si>
  <si>
    <t>Doplnění KL kamenivem souvisle strojně v koleji. Poznámka: 1. V cenách jsou započteny náklady na doplnění kameniva ojediněle ručně vidlemi a/nebo souvisle strojně z výsypných vozů případně nakladačem.2. V cenách nejsou obsaženy náklady na dodávku kameniva.</t>
  </si>
  <si>
    <t>Sborník UOŽI 01 2018</t>
  </si>
  <si>
    <t>4</t>
  </si>
  <si>
    <t>-955555853</t>
  </si>
  <si>
    <t>PSC</t>
  </si>
  <si>
    <t>Poznámka k souboru cen:_x000d_
1. V cenách jsou započteny náklady na doplnění kameniva ojediněle ručně vidlemi a/nebo souvisle strojně z výsypných vozů případně nakladačem._x000d_
2. V cenách nejsou obsaženy náklady na dodávku kameniva.</t>
  </si>
  <si>
    <t>VV</t>
  </si>
  <si>
    <t xml:space="preserve">"Doplnění mimo úsek s výměnou KL              "5*33</t>
  </si>
  <si>
    <t>5905110010</t>
  </si>
  <si>
    <t>Snížení KL pod patou kolejnice v koleji. Poznámka: 1. V cenách jsou započteny náklady na snížení KL pod patrou kolejnice ručně vidlemi.2. V cenách nejsou obsaženy náklady na doplnění a dodávku kameniva.</t>
  </si>
  <si>
    <t>520034604</t>
  </si>
  <si>
    <t>P</t>
  </si>
  <si>
    <t>Poznámka k položce:_x000d_
Kilometr koleje=km</t>
  </si>
  <si>
    <t>3</t>
  </si>
  <si>
    <t>5905050020</t>
  </si>
  <si>
    <t>Souvislá výměna KL se snesením KR koleje pražce dřevěné rozdělení "d". Poznámka: 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2. V cenách nejsou obsaženy náklady na vyjmutí a vložení KR, dodávku a doplnění kameniva, následnou úpravu směrového a výškového uspořádání, snížení KL pod patou kolejnice a dopravu výzisku na skládku a skládkovné.</t>
  </si>
  <si>
    <t>11151456</t>
  </si>
  <si>
    <t>Poznámka k souboru cen:_x000d_
1. V cenách jsou započteny náklady na odtěžení KL, úpravu sklonu a zhutnění pláně, případné uložení geosyntetika, rozprostření a zhutnění vrstvy kameniva, zdvih KR, úpravu směrového a výškového uspořádání včetně měření mezních stavebních odchylek dle ČSN a technologických veličin a předání tištěných výstupů, úpravu KL do profilu, uložení výzisku na terén nebo jeho naložení na dopravní prostředek. _x000d_
2. V cenách nejsou obsaženy náklady na vyjmutí a vložení KR, dodávku a doplnění kameniva, následnou úpravu směrového a výškového uspořádání, snížení KL pod patou kolejnice a dopravu výzisku na skládku a skládkovné.</t>
  </si>
  <si>
    <t>(7,977-8,283)*-1</t>
  </si>
  <si>
    <t>Součet</t>
  </si>
  <si>
    <t>5905115010</t>
  </si>
  <si>
    <t>Příplatek za úpravu nadvýšení KL v oblouku o malém poloměru. Poznámka: 1. V cenách jsou započteny náklady na úpravu nadvýšení KL ručně.2. V cenách nejsou obsaženy náklady na doplnění a zřízení nadvýšení z vozů a na dodávku kameniva.</t>
  </si>
  <si>
    <t>m</t>
  </si>
  <si>
    <t>1137478209</t>
  </si>
  <si>
    <t>Poznámka k souboru cen:_x000d_
1. V cenách jsou započteny náklady na úpravu nadvýšení KL ručně._x000d_
2. V cenách nejsou obsaženy náklady na doplnění a zřízení nadvýšení z vozů a na dodávku kameniva.</t>
  </si>
  <si>
    <t>VýměnaKL*1000</t>
  </si>
  <si>
    <t>5906030120</t>
  </si>
  <si>
    <t>Ojedinělá výměna pražce současně s výměnou nebo čištěním KL pražec betonový příčný vystrojený. Poznámka: 1. V cenách jsou započteny náklady na demontáž upevňovadel, výměnu a podbití pražce, montáž upevňovadel a ošetření součástí mazivem. U nevystrojených a výhybkových pražců dřevěných vrtání otvorů pro vrtule.2. V cenách nejsou obsaženy náklady na odstranění KL, rozrušení lavičky, úpravu KL do profilu, snížení KL pod patou kolejnice, doplnění kameniva, dodávku materiálu, dopravu výzisku na skládku a skládkovné.</t>
  </si>
  <si>
    <t>kus</t>
  </si>
  <si>
    <t>1059785364</t>
  </si>
  <si>
    <t>Poznámka k souboru cen:_x000d_
1. V cenách jsou započteny náklady na demontáž upevňovadel, výměnu a podbití pražce, montáž upevňovadel a ošetření součástí mazivem. U nevystrojených a výhybkových pražců dřevěných vrtání otvorů pro vrtule._x000d_
2. V cenách nejsou obsaženy náklady na odstranění KL, rozrušení lavičky, úpravu KL do profilu, snížení KL pod patou kolejnice, doplnění kameniva, dodávku materiálu, dopravu výzisku na skládku a skládkovné.</t>
  </si>
  <si>
    <t xml:space="preserve">"Vadné na trati                                                 "60</t>
  </si>
  <si>
    <t xml:space="preserve">"Okolo přejezdu P2167 km 10,705            "40</t>
  </si>
  <si>
    <t>6</t>
  </si>
  <si>
    <t>5906105010</t>
  </si>
  <si>
    <t>Demontáž pražce dřevěný. Poznámka: 1. V cenách jsou započteny náklady na manipulaci, demontáž, odstrojení do součástí a uložení pražců.</t>
  </si>
  <si>
    <t>-983519942</t>
  </si>
  <si>
    <t>(7,977-7,980)+ (8,017-8,216)/0,611*-1000+0,307</t>
  </si>
  <si>
    <t>7</t>
  </si>
  <si>
    <t>5906105020</t>
  </si>
  <si>
    <t>Demontáž pražce betonový. Poznámka: 1. V cenách jsou započteny náklady na manipulaci, demontáž, odstrojení do součástí a uložení pražců.</t>
  </si>
  <si>
    <t>178168750</t>
  </si>
  <si>
    <t>Poznámka k souboru cen:_x000d_
1. V cenách jsou započteny náklady na manipulaci, demontáž, odstrojení do součástí a uložení pražců.</t>
  </si>
  <si>
    <t>B91S2-DemontážDřevo</t>
  </si>
  <si>
    <t>8</t>
  </si>
  <si>
    <t>5906130390</t>
  </si>
  <si>
    <t>Montáž kolejového roštu v ose koleje pražce betonové vystrojené tv. S49 rozdělení "d". Poznámka: 1. V cenách jsou započteny náklady na vrtání pražců dřevěných nevystrojených, manipulaci a montáž KR.2. V cenách nejsou obsaženy náklady na dodávku materiálu.</t>
  </si>
  <si>
    <t>656671180</t>
  </si>
  <si>
    <t>Poznámka k souboru cen:_x000d_
1. V cenách jsou započteny náklady na vrtání pražců dřevěných nevystrojených, manipulaci a montáž KR._x000d_
2. V cenách nejsou obsaženy náklady na dodávku materiálu.</t>
  </si>
  <si>
    <t>9</t>
  </si>
  <si>
    <t>5906140080</t>
  </si>
  <si>
    <t>Demontáž kolejového roštu koleje v ose koleje pražce dřevěné tv. S49 rozdělení "d". Poznámka: 1. V cenách jsou započteny náklady na případné odstranění kameniva, rozebrání roštu do součástí, manipulaci, naložení výzisku na dopravní prostředek a uložení na úložišti.2. V cenách nejsou obsaženy náklady na dopravu a vytřídění.</t>
  </si>
  <si>
    <t>-1972246306</t>
  </si>
  <si>
    <t>Poznámka k souboru cen:_x000d_
1. V cenách jsou započteny náklady na případné odstranění kameniva, rozebrání roštu do součástí, manipulaci, naložení výzisku na dopravní prostředek a uložení na úložišti._x000d_
2. V cenách nejsou obsaženy náklady na dopravu a vytřídění.</t>
  </si>
  <si>
    <t>10</t>
  </si>
  <si>
    <t>5907015120</t>
  </si>
  <si>
    <t>Ojedinělá výměna kolejnic současně s výměnou pražců tv. S49 rozdělení "u". Poznámka: 1. V cenách jsou započteny náklady na demontáž upevňovadel, výměnu kolejnic, dílů a součástí, úpravu dilatačních spár, pryžových podložek, montáž upevňovadel, zřízení nebo demontáž prozatímních styků a ošetření součástí mazivem.2. V cenách nejsou započteny náklady na dělení kolejnic, zřízení svaru, demontáž nebo montáž styků.</t>
  </si>
  <si>
    <t>1808656338</t>
  </si>
  <si>
    <t>Poznámka k položce:_x000d_
Metr kolejnice=m_x000d_
vložky po výřezech styků, použít kolejnice z úseku 507-511</t>
  </si>
  <si>
    <t xml:space="preserve">"Def 7,990 7,990 kolej 1 Defektoskopická vada kolejnice (221.1D, L,)          "5</t>
  </si>
  <si>
    <t xml:space="preserve">"Def 7,990 7,990 kolej 1 Defektoskopická vada kolejnice (221.1D, L, u svaru)          "5</t>
  </si>
  <si>
    <t xml:space="preserve">"Def 8,210 8,210 kolej 1 Defektoskopická vada kolejnice (2223 D, P, +svar +221,1D)          "5</t>
  </si>
  <si>
    <t xml:space="preserve">"Def 9,215 9,215 kolej 1 Defektoskopická vada kolejnice (2251 D, L,)          "5</t>
  </si>
  <si>
    <t xml:space="preserve">"Def 11,070 11,070 kolej 1 Defektoskopická vada kolejnice (221.1D, L,)          "5</t>
  </si>
  <si>
    <t xml:space="preserve">"Def 11,080 11,080 kolej 1 Defektoskopická vada kolejnice (221.1D, L,)          "5</t>
  </si>
  <si>
    <t xml:space="preserve">"Def 11,080 11,080 kolej 1 Defektoskopická vada kolejnice (221.1D, P, svar)          "5</t>
  </si>
  <si>
    <t xml:space="preserve">"Def 11,080 11,080 kolej 1 Defektoskopická vada kolejnice (402 C, P,)          "5 </t>
  </si>
  <si>
    <t xml:space="preserve">"Def 11,150 11,150 kolej 1 Defektoskopická vada kolejnice (221.1D, L,)          "5</t>
  </si>
  <si>
    <t xml:space="preserve">"Def 11,160 11,160 kolej 1 Defektoskopická vada kolejnice (221.1D, L,)          "5</t>
  </si>
  <si>
    <t>11</t>
  </si>
  <si>
    <t>5907050120</t>
  </si>
  <si>
    <t>Dělení kolejnic kyslíkem tv. S49. Poznámka: 1. V cenách jsou započteny náklady na manipulaci podložení, označení a provedení řezu kolejnice.</t>
  </si>
  <si>
    <t>-426921210</t>
  </si>
  <si>
    <t>Poznámka k položce:_x000d_
Řez=kus</t>
  </si>
  <si>
    <t>30</t>
  </si>
  <si>
    <t>12</t>
  </si>
  <si>
    <t>5909030020</t>
  </si>
  <si>
    <t>Následná úprava GPK koleje směrové a výškové uspořádání pražce betonové. Poznámka: 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objednateli.2. V cenách nejsou obsaženy náklady na zaměření APK, doplnění a dodávku kameniva a snížení KL pod patou kolejnice.</t>
  </si>
  <si>
    <t>-1876080934</t>
  </si>
  <si>
    <t>Poznámka k souboru cen:_x000d_
1. V cenách jsou započteny náklady na úpravu směrového a výškového uspořádání strojní linkou ASP s přesným zaměřením její prostorové polohy po konsolidaci KL, úpravu KL pluhem a měření mezních stavebních odchylek dle ČSN, měření techologických veličin a předání tištěných výstupů objednateli._x000d_
2. V cenách nejsou obsaženy náklady na zaměření APK, doplnění a dodávku kameniva a snížení KL pod patou kolejnice.</t>
  </si>
  <si>
    <t>(6,782-10,174)*-1</t>
  </si>
  <si>
    <t>13</t>
  </si>
  <si>
    <t>5909050020</t>
  </si>
  <si>
    <t>Stabilizace kolejového lože koleje stávajícího. Poznámka: 1. V cenách jsou započteny náklady na stabilizaci v režimu s řízeným (konstantním) poklesem včetně měření a předání tištěných výstupů.</t>
  </si>
  <si>
    <t>-939119266</t>
  </si>
  <si>
    <t>Poznámka k souboru cen:_x000d_
1. V cenách jsou započteny náklady na stabilizaci v režimu s řízeným (konstantním) poklesem včetně měření a předání tištěných výstupů.</t>
  </si>
  <si>
    <t>Poznámka k položce:_x000d_
S3/1, Kilometr koleje=km</t>
  </si>
  <si>
    <t>14</t>
  </si>
  <si>
    <t>5910020030</t>
  </si>
  <si>
    <t>Svařování kolejnic termitem plný předehřev standardní spára svar sériový tv. S49. Poznámka: 1. V cenách jsou započteny náklady na vybrání kameniva z mezipražcového prostoru, demontáž upevňovadel, směrové a výškové vyrovnání kolejnic, provedení svaru, montáž upevňovadel, vizuální kontrola, měření geometrie svaru.2. V cenách nejsou obsaženy náklady na kontrolu svaru ultrazvukem, podbití pražců a demontáž styku.</t>
  </si>
  <si>
    <t>svar</t>
  </si>
  <si>
    <t>1090559339</t>
  </si>
  <si>
    <t>11*2+6</t>
  </si>
  <si>
    <t>5910035030</t>
  </si>
  <si>
    <t>Dosažení dovolené upínací teploty v BK prodloužením kolejnicového pásu v koleji tv. S49. Poznámka: 1. V cenách jsou započteny náklady na montáž a demontáž napínacího zařízení nebo ohřevu kolejnic a udržování potřebného prodloužení kolejnicového pásu. 2. V cenách nejsou obsaženy náklady na demontáž upevňovadel a kolejnicových spojek.</t>
  </si>
  <si>
    <t>-272467074</t>
  </si>
  <si>
    <t>16</t>
  </si>
  <si>
    <t>5910040230</t>
  </si>
  <si>
    <t>Umožnění volné dilatace kolejnice bez demontáže nebo montáže upevňovadel s osazením a odstraněním kluzných podložek rozdělení pražců "u". Poznámka: 1. V cenách jsou započteny náklady na uvolnění, demontáž a rovnoměrné prodloužení nebo zkrácení kolejnice, vyznačení značek a vedení dokumentace.2. V cenách nejsou obsaženy náklady na demontáž kolejnicových spojek.</t>
  </si>
  <si>
    <t>-1580803437</t>
  </si>
  <si>
    <t>Poznámka k položce:_x000d_
Metr kolejnice=m</t>
  </si>
  <si>
    <t>(7,977-8,283)*-2000+4*50</t>
  </si>
  <si>
    <t>17</t>
  </si>
  <si>
    <t>5910135010</t>
  </si>
  <si>
    <t>Demontáž pražcové kotvy v koleji. Poznámka: 1. V cenách jsou započteny náklady na odstranění kameniva, demontáž, dohození a úpravu kameniva a naložení výzisku na dopravní prostředek.</t>
  </si>
  <si>
    <t>-1520063009</t>
  </si>
  <si>
    <t>Poznámka k souboru cen:_x000d_
1. V cenách jsou započteny náklady na odstranění kameniva, demontáž, dohození a úpravu kameniva a naložení výzisku na dopravní prostředek.</t>
  </si>
  <si>
    <t>18</t>
  </si>
  <si>
    <t>5910136010</t>
  </si>
  <si>
    <t>Montáž pražcové kotvy v koleji. Poznámka: 1. V cenách jsou započteny náklady na odstranění kameniva, montáž, ošetření součásti mazivem a úpravu kameniva.2. V cenách nejsou obsaženy náklady na dodávku materiálu.</t>
  </si>
  <si>
    <t>1788252688</t>
  </si>
  <si>
    <t xml:space="preserve">"přechodnice 7,977-8,021 a 8,230-8,283 bez kotev              "</t>
  </si>
  <si>
    <t xml:space="preserve">"přechodnice 8,021-8,033 a  8,218-8,230 každý 3.pražec   "(8,021-8,033+ 8,218-8,230)/0,611*-1000/3-0,093</t>
  </si>
  <si>
    <t xml:space="preserve">" přechodnice a oblouk 8,033-8,218 každý 2.pražec           "(8,033-8,218)/0,611*-1000/2+0,609</t>
  </si>
  <si>
    <t>Kotvy_B91S</t>
  </si>
  <si>
    <t>19</t>
  </si>
  <si>
    <t>5912065010</t>
  </si>
  <si>
    <t>Montáž zajišťovací značky samostatné konzolové. Poznámka: 1. V cenách jsou započteny náklady na montáž součástí značky včetně zemních prací a úpravy terénu.2. V cenách nejsou obsaženy náklady na dodávku materiálu.</t>
  </si>
  <si>
    <t>-1470174066</t>
  </si>
  <si>
    <t>Poznámka k položce:_x000d_
Značka=kus</t>
  </si>
  <si>
    <t>20</t>
  </si>
  <si>
    <t>M</t>
  </si>
  <si>
    <t>5958158005</t>
  </si>
  <si>
    <t xml:space="preserve">Podložka pryžová pod patu kolejnice S49  183/126/6</t>
  </si>
  <si>
    <t>461130050</t>
  </si>
  <si>
    <t>SB6výměna*2</t>
  </si>
  <si>
    <t>PryžovkyS49</t>
  </si>
  <si>
    <t>5955101005</t>
  </si>
  <si>
    <t>Kamenivo drcené štěrk frakce 31,5/63 třídy min. BII</t>
  </si>
  <si>
    <t>t</t>
  </si>
  <si>
    <t>1146336873</t>
  </si>
  <si>
    <t>VýměnaKL*2910*1,65</t>
  </si>
  <si>
    <t>DoplněníKL*1,65</t>
  </si>
  <si>
    <t>22</t>
  </si>
  <si>
    <t>5962119010</t>
  </si>
  <si>
    <t>Zajištění PPK konzolová značka</t>
  </si>
  <si>
    <t>-1139235945</t>
  </si>
  <si>
    <t>23</t>
  </si>
  <si>
    <t>5962119020</t>
  </si>
  <si>
    <t>Zajištění PPK štítek konzolové a hřebové značky</t>
  </si>
  <si>
    <t>895107736</t>
  </si>
  <si>
    <t>OST</t>
  </si>
  <si>
    <t>Ostatní</t>
  </si>
  <si>
    <t>24</t>
  </si>
  <si>
    <t>7497351560</t>
  </si>
  <si>
    <t>Montáž přímého ukolejnění na elektrizovaných tratích nebo v kolejových obvodech</t>
  </si>
  <si>
    <t>512</t>
  </si>
  <si>
    <t>-792321224</t>
  </si>
  <si>
    <t>GPK/0,040+0,2</t>
  </si>
  <si>
    <t>25</t>
  </si>
  <si>
    <t>7497371630</t>
  </si>
  <si>
    <t>Demontáže zařízení trakčního vedení svodu propojení nebo ukolejnění na elektrizovaných tratích nebo v kolejových obvodech - demontáž stávajícího zařízení se všemi pomocnými doplňujícími úpravami</t>
  </si>
  <si>
    <t>-1835534105</t>
  </si>
  <si>
    <t>26</t>
  </si>
  <si>
    <t>9901000100</t>
  </si>
  <si>
    <t>Doprava dodávek zhotovitele, dodávek objednatele nebo výzisku mechanizací o nosnosti do 3,5 t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</si>
  <si>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Sborník UOŽI 01 2019</t>
  </si>
  <si>
    <t>-1658375467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</si>
  <si>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 Ceny jsou určeny pro dopravu silničními i kolejovými vozidly. V ceně jsou započteny i náklady na zpáteční cestu dopravního prostředku. Pokud bude realizována jednosměrná přeprava z bodu A do bodu B (např. pro společnost Cargo, a.s.), uvažuje se poloviční vzdálenost z celkově ujeté trasy.</t>
  </si>
  <si>
    <t>Poznámka k položce:_x000d_
odvoz pryž a PE podložek na skládku</t>
  </si>
  <si>
    <t>27</t>
  </si>
  <si>
    <t>1860749743</t>
  </si>
  <si>
    <t>28</t>
  </si>
  <si>
    <t>9902200100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</si>
  <si>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
Ceny jsou určeny i pro dopravu výzisku do skladu, úložiště nebo na skládku včetně vyložení.
Ceny jsou určeny pro dopravu silničními i kolejovými vozidly.
V ceně jsou započteny i náklady na zpáteční cestu dopravního prostředku. V případě, že vozidlo jede jednosměrně (okružně), uvažuje se poloviční vzdálenost z celkově ujeté trasy.
 Měrnou jednotkou je t přepravovaného materiálu.</t>
  </si>
  <si>
    <t>-386747956</t>
  </si>
  <si>
    <t>Poznámka k souboru cen:_x000d_
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V případě, že vozidlo jede jednosměrně (okružně), uvažuje se poloviční vzdálenost z celkově ujeté trasy.</t>
  </si>
  <si>
    <t xml:space="preserve">"Pražce a kotvy dodávané zadavatelem             "Mat_zadavatele_11</t>
  </si>
  <si>
    <t>29</t>
  </si>
  <si>
    <t>9902900200</t>
  </si>
  <si>
    <t>Naložení objemnějšího kusového materiálu, vybouraných hmot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</si>
  <si>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-2059776754</t>
  </si>
  <si>
    <t>Poznámka k souboru cen:_x000d_
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</si>
  <si>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 xml:space="preserve">"Složení pražců B91 z oběhových vozů                  "B91S2*0,327</t>
  </si>
  <si>
    <t xml:space="preserve">"Složení kotev z dopravního prostředku               "Kotvy_B91S*0,01004</t>
  </si>
  <si>
    <t>Mat_zadavatele_11</t>
  </si>
  <si>
    <t>9909000100</t>
  </si>
  <si>
    <t>Poplatek za uložení suti nebo hmot na oficiální skládku Poznámka: V cenách jsou započteny náklady na uložení stavebního odpadu na oficiální skládku.</t>
  </si>
  <si>
    <t>-1566218021</t>
  </si>
  <si>
    <t>Poznámka k souboru cen:_x000d_
V cenách jsou započteny náklady na uložení stavebního odpadu na oficiální skládku.</t>
  </si>
  <si>
    <t>31</t>
  </si>
  <si>
    <t>9909000300</t>
  </si>
  <si>
    <t>Poplatek za likvidaci dřevěných kolejnicových podpor Poznámka: V cenách jsou započteny náklady na uložení stavebního odpadu na oficiální skládku.</t>
  </si>
  <si>
    <t>1377390748</t>
  </si>
  <si>
    <t>DemontážDřevo*0,08</t>
  </si>
  <si>
    <t>32</t>
  </si>
  <si>
    <t>9909000400</t>
  </si>
  <si>
    <t>Poplatek za likvidaci plastových součástí Poznámka: V cenách jsou započteny náklady na uložení stavebního odpadu na oficiální skládku.</t>
  </si>
  <si>
    <t>-1961302852</t>
  </si>
  <si>
    <t xml:space="preserve">" pryžové podložky              "(DemontážBeton+DemontážDřevo)*2*0,000163</t>
  </si>
  <si>
    <t xml:space="preserve">"PE položky                             "DemontážDřevo*0,00008</t>
  </si>
  <si>
    <t>33</t>
  </si>
  <si>
    <t>9909000500</t>
  </si>
  <si>
    <t>Poplatek uložení odpadu betonových prefabrikátů Poznámka: V cenách jsou započteny náklady na uložení stavebního odpadu na oficiální skládku.</t>
  </si>
  <si>
    <t>1683672070</t>
  </si>
  <si>
    <t>(DemontážBeton-40)*0,3</t>
  </si>
  <si>
    <t>Šachty_výkop</t>
  </si>
  <si>
    <t>Výkop zeminy při zřizování betonových šachet</t>
  </si>
  <si>
    <t>21,195</t>
  </si>
  <si>
    <t>Čištění_příkopu</t>
  </si>
  <si>
    <t>Odpad z čištění příkopů</t>
  </si>
  <si>
    <t>1050</t>
  </si>
  <si>
    <t>Čištění_lapač</t>
  </si>
  <si>
    <t>Čištění lapačů</t>
  </si>
  <si>
    <t>49</t>
  </si>
  <si>
    <t>Čištění_šachet_svodu</t>
  </si>
  <si>
    <t>Čištění šachet svodu</t>
  </si>
  <si>
    <t>Svahování</t>
  </si>
  <si>
    <t>Svahování 8,0-8,720</t>
  </si>
  <si>
    <t>m2</t>
  </si>
  <si>
    <t>2400</t>
  </si>
  <si>
    <t>Beton_skládka</t>
  </si>
  <si>
    <t>Beton na skládku</t>
  </si>
  <si>
    <t>180,9</t>
  </si>
  <si>
    <t>Šachta_pruchozíi</t>
  </si>
  <si>
    <t>Šachta DN 400 průchozí 2xDN400</t>
  </si>
  <si>
    <t>Svod_potrubí</t>
  </si>
  <si>
    <t>Potrubí svodné</t>
  </si>
  <si>
    <t>905,5</t>
  </si>
  <si>
    <t>Svodné_šachty_12</t>
  </si>
  <si>
    <t>Zřízení nových svodných šachet na potrubí DN 400, odbočka DN250</t>
  </si>
  <si>
    <t>Č12 - Železniční spodek</t>
  </si>
  <si>
    <t>Šachty_odbočná</t>
  </si>
  <si>
    <t>Šachty 2xDN 400 + 1x DN250</t>
  </si>
  <si>
    <t>Obsyp_potrubí</t>
  </si>
  <si>
    <t>Obsypání potrubí pískem nebo šotolinou</t>
  </si>
  <si>
    <t>838,421</t>
  </si>
  <si>
    <t>Zemina_skládka</t>
  </si>
  <si>
    <t>Zemina na skládku</t>
  </si>
  <si>
    <t>2880,616</t>
  </si>
  <si>
    <t>Oprava_příkopu</t>
  </si>
  <si>
    <t>Oprava příkopu výměnou příkopových tvárnic</t>
  </si>
  <si>
    <t>5914015010</t>
  </si>
  <si>
    <t>Čištění odvodňovacích zařízení ručně příkop zpevněný. Poznámka: 1. V cenách jsou započteny náklady na vyčištění od nánosu a nečistot a rozprostření výzisku na terén nebo naložení na dopravní prostředek. 2. V cenách nejsou obsaženy náklady na dopravu a skládkovné.</t>
  </si>
  <si>
    <t>-1874921002</t>
  </si>
  <si>
    <t>Poznámka k souboru cen:_x000d_
1. V cenách jsou započteny náklady na vyčištění od nánosu a nečistot a rozprostření výzisku na terén nebo naložení na dopravní prostředek._x000d_
2. V cenách nejsou obsaženy náklady na dopravu a skládkovné.</t>
  </si>
  <si>
    <t xml:space="preserve">"Vpravo km odhad 0,5 m3/m                " (8,000-10,100)*-500</t>
  </si>
  <si>
    <t>5914015060</t>
  </si>
  <si>
    <t>Čištění odvodňovacích zařízení ručně lapač splavenin. Poznámka: 1. V cenách jsou započteny náklady na vyčištění od nánosu a nečistot a rozprostření výzisku na terén nebo naložení na dopravní prostředek. 2. V cenách nejsou obsaženy náklady na dopravu a skládkovné.</t>
  </si>
  <si>
    <t>-1202198799</t>
  </si>
  <si>
    <t xml:space="preserve">"Vpravo km odhad 0,7 m3/lapač ( nebo šachta ) na trativodu   " (8,000-10,100)/-0,030*0,7</t>
  </si>
  <si>
    <t>5914025010</t>
  </si>
  <si>
    <t>Výměna dílů otevřeného odvodnění příkopové tvárnice. Poznámka: 1. V cenách jsou započteny náklady na demontáž, výměnu, montáž dílů, včetně obsypání a zasypání zařízení propustným materiálem podle vzorového listu a rozprostření výzisku na terén nebo naložení na dopravní prostředek. 2. V cenách nejsou obsaženy náklady na provedení výkopku, ruční dočištění a dodávku materiálu.</t>
  </si>
  <si>
    <t>236994362</t>
  </si>
  <si>
    <t>Poznámka k souboru cen:_x000d_
1. V cenách jsou započteny náklady na demontáž, výměnu, montáž dílů, včetně obsypání a zasypání zařízení propustným materiálem podle vzorového listu a rozprostření výzisku na terén nebo naložení na dopravní prostředek._x000d_
2. V cenách nejsou obsaženy náklady na provedení výkopku, ruční dočištění a dodávku materiálu.</t>
  </si>
  <si>
    <t xml:space="preserve">"Oprava příkopu vlevo v místech poškození - odhad                "18</t>
  </si>
  <si>
    <t>5914025020</t>
  </si>
  <si>
    <t>Výměna dílů otevřeného odvodnění příkopové desky. Poznámka: 1. V cenách jsou započteny náklady na demontáž, výměnu, montáž dílů, včetně obsypání a zasypání zařízení propustným materiálem podle vzorového listu a rozprostření výzisku na terén nebo naložení na dopravní prostředek.2. V cenách nejsou obsaženy náklady na provedení výkopku, ruční dočištění a dodávku materiálu.</t>
  </si>
  <si>
    <t>1049389003</t>
  </si>
  <si>
    <t>Poznámka k souboru cen:_x000d_
1. V cenách jsou započteny náklady na demontáž, výměnu, montáž dílů, včetně obsypání a zasypání zařízení propustným materiálem podle vzorového listu a rozprostření výzisku na terén nebo naložení na dopravní prostředek._x000d_
2. V cenách nejsou obsaženy náklady na provedení výkopku, ruční dočištění a dodávku materiálu.</t>
  </si>
  <si>
    <t>Příkop_desky</t>
  </si>
  <si>
    <t>"Vlevo km" (9,570-9,597)*-1000</t>
  </si>
  <si>
    <t>5914040010</t>
  </si>
  <si>
    <t>Čištění krytých odvodňovacích zařízení ručně potrubí trativodu. Poznámka: 1. V cenách jsou započteny náklady na pročištění nebo propláchnutí, odstranění usazenin a naložení výzisku na dopravní prostředek.2. V cenách nejsou obsaženy náklady na dopravu výzisku a skládkovné.</t>
  </si>
  <si>
    <t>1918717661</t>
  </si>
  <si>
    <t>Poznámka k souboru cen:_x000d_
1. V cenách jsou započteny náklady na pročištění nebo propláchnutí, odstranění usazenin a naložení výzisku na dopravní prostředek._x000d_
2. V cenách nejsou obsaženy náklady na dopravu výzisku a skládkovné.</t>
  </si>
  <si>
    <t xml:space="preserve">"Vpravo km         " (8,000-10,100)*-1000</t>
  </si>
  <si>
    <t>Čištění_trativod</t>
  </si>
  <si>
    <t>5914040040</t>
  </si>
  <si>
    <t>Čištění krytých odvodňovacích zařízení ručně svodné šachty. Poznámka: 1. V cenách jsou započteny náklady na pročištění nebo propláchnutí, odstranění usazenin a naložení výzisku na dopravní prostředek. 2. V cenách nejsou obsaženy náklady na dopravu výzisku a skládkovné.</t>
  </si>
  <si>
    <t>881227340</t>
  </si>
  <si>
    <t>Poznámka k souboru cen:_x000d_
1. V cenách jsou započteny náklady na pročištění nebo propláchnutí, odstranění usazenin a naložení výzisku na dopravní prostředek._x000d_
2. V cenách nejsou obsaženy náklady na dopravu výzisku a skládkovné.</t>
  </si>
  <si>
    <t xml:space="preserve">"Svodné potrubí RŠ31 km 8,870 a RŠ34 km  8,965 - odhad 0,5 m3/šachtu  " 2</t>
  </si>
  <si>
    <t>5914040030</t>
  </si>
  <si>
    <t>Čištění krytých odvodňovacích zařízení ručně svodného potrubí. Poznámka: 1. V cenách jsou započteny náklady na pročištění nebo propláchnutí, odstranění usazenin a naložení výzisku na dopravní prostředek.2. V cenách nejsou obsaženy náklady na dopravu výzisku a skládkovné.</t>
  </si>
  <si>
    <t>1995688789</t>
  </si>
  <si>
    <t xml:space="preserve">"Svodné potrubí RŠ31 až RŠ34 km"   (8,870-8,965)*-1000</t>
  </si>
  <si>
    <t>5914050030</t>
  </si>
  <si>
    <t>Demontáž krytých odvodňovacích zařízení svodného potrubí. Poznámka: 1. V cenách jsou započteny náklady na demontáž dílů, zához, urovnání a úpravu terénu nebo naložení výzisku na dopravní prostředek. 2. V cenách nejsou obsaženy náklady na dopravu a skládkovné.</t>
  </si>
  <si>
    <t>-1788741324</t>
  </si>
  <si>
    <t>Poznámka k souboru cen:_x000d_
1. V cenách jsou započteny náklady na demontáž dílů, zához, urovnání a úpravu terénu nebo naložení výzisku na dopravní prostředek._x000d_
2. V cenách nejsou obsaženy náklady na dopravu a skládkovné.</t>
  </si>
  <si>
    <t xml:space="preserve">"Km 8,0-8,090 - bude upřesněno PD           "90</t>
  </si>
  <si>
    <t>5914050040</t>
  </si>
  <si>
    <t>Demontáž krytých odvodňovacích zařízení svodné šachty. Poznámka: 1. V cenách jsou započteny náklady na demontáž dílů, zához, urovnání a úpravu terénu nebo naložení výzisku na dopravní prostředek. 2. V cenách nejsou obsaženy náklady na dopravu a skládkovné.</t>
  </si>
  <si>
    <t>2037773714</t>
  </si>
  <si>
    <t xml:space="preserve">" VŠ3, čtvercová bez čísla, RŠ3-RŠ31                   "Šachty_odbočná+Šachta_pruchozíi</t>
  </si>
  <si>
    <t>5914055030</t>
  </si>
  <si>
    <t>Zřízení krytých odvodňovacích zařízení svodného potrubí.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</si>
  <si>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-1118063177</t>
  </si>
  <si>
    <t>Poznámka k souboru cen:_x000d_
1. V cenách jsou započteny náklady na zřízení podkladní vrstvy, uložení, obsypání a zásyp zařízení podle vzorového listu a rozprostření výzisku na terén nebo naložení na dopravní prostředek._x000d_
2. V cenách nejsou obsaženy náklady na provedení výkopku, ruční dočištění a dodávku materiálu.</t>
  </si>
  <si>
    <t xml:space="preserve">"Náhrada km 8,0-8,905 svodného potrubí uprostřed "(8,905-8,0)*1000-Svodné_šachty_12*0,5                "  = odpočet za šachty"</t>
  </si>
  <si>
    <t xml:space="preserve">" Příčný přechod k VŠ1                                                                                                              "15</t>
  </si>
  <si>
    <t>Mezisoučet</t>
  </si>
  <si>
    <t>5914055040</t>
  </si>
  <si>
    <t>Zřízení krytých odvodňovacích zařízení svodné šachty. Poznámka: 1. V cenách jsou započteny náklady na zřízení podkladní vrstvy, uložení, obsypání a zásyp zařízení podle vzorového listu a rozprostření výzisku na terén nebo naložení na dopravní prostředek. 2. V cenách nejsou obsaženy náklady na provedení výkopku, ruční dočištění a dodávku materiálu.</t>
  </si>
  <si>
    <t>-1123948181</t>
  </si>
  <si>
    <t>5914055050</t>
  </si>
  <si>
    <t>Zřízení krytých odvodňovacích zařízení vsakovací šachty. Poznámka: 1. V cenách jsou započteny náklady na zřízení podkladní vrstvy, uložení, obsypání a zásyp zařízení podle vzorového listu a rozprostření výzisku na terén nebo naložení na dopravní prostředek.2. V cenách nejsou obsaženy náklady na provedení výkopku, ruční dočištění a dodávku materiálu.</t>
  </si>
  <si>
    <t>-1833304324</t>
  </si>
  <si>
    <t>Poznámka k souboru cen:_x000d_
1. V cenách jsou započteny náklady na zřízení podkladní vrstvy, uložení, obsypání a zásyp zařízení podle vzorového listu a rozprostření výzisku na terén nebo naložení na dopravní prostředek._x000d_
2. V cenách nejsou obsaženy náklady na provedení výkopku, ruční dočištění a dodávku materiálu.</t>
  </si>
  <si>
    <t xml:space="preserve">"Nová VŠ1 = první šachta kanalizace - bude upřesněno PD        "1*3    </t>
  </si>
  <si>
    <t>5964104045</t>
  </si>
  <si>
    <t>Kanalizační díly plastové trubka s kompaktní stěnou DN 400</t>
  </si>
  <si>
    <t>-2136616110</t>
  </si>
  <si>
    <t>5964119015</t>
  </si>
  <si>
    <t>Příkopová tvárnice TZZ 4b</t>
  </si>
  <si>
    <t>851233806</t>
  </si>
  <si>
    <t>Oprava_příkopu/0,6</t>
  </si>
  <si>
    <t>5964103120R1</t>
  </si>
  <si>
    <t xml:space="preserve">Drenážní plastové díly šachta průchozí DN 400/250  1 vtok/1 odtok DN 250 mm</t>
  </si>
  <si>
    <t>268218403</t>
  </si>
  <si>
    <t xml:space="preserve">"RŠ5-6,8-9,11-12,14-15,17-18,20-21,23-24,26-27,29-30                                "18</t>
  </si>
  <si>
    <t>5964103125R2</t>
  </si>
  <si>
    <t xml:space="preserve">Drenážní plastové díly šachta odbočná DN 400/250  2 vtoky/1 odtok DN 250 mm</t>
  </si>
  <si>
    <t>1068363258</t>
  </si>
  <si>
    <t>"Šachty s napojením v podélném směru DN400, odbočka vpravo DN250 ( napojení na trativodní trubky z betonu ), min.SN8</t>
  </si>
  <si>
    <t xml:space="preserve">"DN 250 VŠ3,RŠ4,7,10,13,16,19,22,25,28,31                                "11</t>
  </si>
  <si>
    <t>5964103130</t>
  </si>
  <si>
    <t>Drenážní plastové díly prodlužovací nástavec šachty D 400, délka 3 m</t>
  </si>
  <si>
    <t>-1684525771</t>
  </si>
  <si>
    <t xml:space="preserve">"Nástavce délky 1,5 m             "( Šachta_pruchozíi+Šachty_odbočná)/2</t>
  </si>
  <si>
    <t>5964103135</t>
  </si>
  <si>
    <t>Drenážní plastové díly krytka šachty plastová D 400</t>
  </si>
  <si>
    <t>-1191463459</t>
  </si>
  <si>
    <t>5915005020</t>
  </si>
  <si>
    <t>Hloubení rýh nebo jam na železničním spodku II. třídy. Poznámka: 1. V cenách jsou započteny náklady na hloubení a uložení výzisku na terén nebo naložení na dopravní prostředek a uložení na úložišti.</t>
  </si>
  <si>
    <t>1467134754</t>
  </si>
  <si>
    <t>Poznámka k souboru cen:_x000d_
1. V cenách jsou započteny náklady na hloubení a uložení výzisku na terén nebo naložení na dopravní prostředek a uložení na úložišti.</t>
  </si>
  <si>
    <t xml:space="preserve">" Pro svodná potrubí HxŠxD           "1,5*0,80*Svod_potrubí</t>
  </si>
  <si>
    <t xml:space="preserve">" Pro šachty svodu HxŠxD                "1,2*1,0*Svodné_šachty_12</t>
  </si>
  <si>
    <t>Rýha_pro_potrubí</t>
  </si>
  <si>
    <t>5915010020</t>
  </si>
  <si>
    <t>Těžení zeminy nebo horniny železničního spodku II. třídy. Poznámka: 1. V cenách jsou započteny náklady na těžení a uložení výzisku na terén nebo naložení na dopravní prostředek a uložení na úložišti.</t>
  </si>
  <si>
    <t>600120732</t>
  </si>
  <si>
    <t>Poznámka k souboru cen:_x000d_
1. V cenách jsou započteny náklady na těžení a uložení výzisku na terén nebo naložení na dopravní prostředek a uložení na úložišti.</t>
  </si>
  <si>
    <t xml:space="preserve">" Pro nové betové šachty PočetxHlubkaxPlocha         " 1*3*3,14*1,5^2</t>
  </si>
  <si>
    <t>5915015020</t>
  </si>
  <si>
    <t>Svahování zemního tělesa železničního spodku v zářezu. Poznámka: 1. V cenách jsou započteny náklady na svahování železničního tělesa a uložení výzisku na terén nebo naložení na dopravní prostředek.</t>
  </si>
  <si>
    <t>-143986856</t>
  </si>
  <si>
    <t>Poznámka k souboru cen:_x000d_
1. V cenách jsou započteny náklady na svahování železničního tělesa a uložení výzisku na terén nebo naložení na dopravní prostředek.</t>
  </si>
  <si>
    <t>(8,0-8,8)*-3000</t>
  </si>
  <si>
    <t>5964161000</t>
  </si>
  <si>
    <t>Beton lehce zhutnitelný C 12/15;X0 F5 2 080 2 517</t>
  </si>
  <si>
    <t>-879033202</t>
  </si>
  <si>
    <t>"Pod šachty "1*0,5</t>
  </si>
  <si>
    <t>5955101013</t>
  </si>
  <si>
    <t>Kamenivo drcené štěrkodrť frakce 0/4</t>
  </si>
  <si>
    <t>628440350</t>
  </si>
  <si>
    <t>Svod_potrubí*(0,8*0,8-3,14*0,2*0,2)*1,8</t>
  </si>
  <si>
    <t>5964105010</t>
  </si>
  <si>
    <t>Díly pro odvodnění betonové skruž šachtová 1000x1000</t>
  </si>
  <si>
    <t>-673655147</t>
  </si>
  <si>
    <t xml:space="preserve">"VŠ1             "3*1</t>
  </si>
  <si>
    <t>5964105020</t>
  </si>
  <si>
    <t>Díly pro odvodnění betonové zákrytová deska skruže 1000/625x200</t>
  </si>
  <si>
    <t>-936597979</t>
  </si>
  <si>
    <t xml:space="preserve">"VŠ1             "1</t>
  </si>
  <si>
    <t>5964105015</t>
  </si>
  <si>
    <t>Díly pro odvodnění betonové skruž přechodová 1000/625 x 600</t>
  </si>
  <si>
    <t>-1912122108</t>
  </si>
  <si>
    <t>5964105025</t>
  </si>
  <si>
    <t>Díly pro odvodnění betonové poklop na šachtu 1100/80</t>
  </si>
  <si>
    <t>476992940</t>
  </si>
  <si>
    <t>5964105040</t>
  </si>
  <si>
    <t>Díly pro odvodnění betonové šachtové dno 1000x1000</t>
  </si>
  <si>
    <t>485719098</t>
  </si>
  <si>
    <t>9902100100</t>
  </si>
  <si>
    <t>Doprava dodávek zhotovitele, dodávek objednatele nebo výzisku mechanizací přes 3,5 t sypanin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</si>
  <si>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337716365</t>
  </si>
  <si>
    <t xml:space="preserve">Obsyp_potrubí  "                  - ostatní materiál se vrátí do rýhy"</t>
  </si>
  <si>
    <t>Svahování*0,3</t>
  </si>
  <si>
    <t xml:space="preserve">"Odpad  kolem trati - odhad"200</t>
  </si>
  <si>
    <t>Doprava dodávek zhotovitele, dodávek objednatele nebo výzisku mechanizací přes 3,5 t objemnějšího kusového materiálu do 10 km Poznámka: V cenách jsou započteny náklady přepravu materiálu ze skladů nebo skládek výrobce nebo dodavatele nebo z vlastních zásob objednatele na místo technologické manipulace včetně složení a poplatku za použití dopravní cesty. Ceny jsou určeny i pro dopravu výzisku do skladu, úložiště nebo na skládku včetně vyložení.Ceny jsou určeny pro dopravu silničními i kolejovými vozidly.V ceně jsou započteny i náklady na zpáteční cestu dopravního prostředku. Pokud bude realizována jednosměrná přeprava z bodu A do bodu B (např. pro společnost Cargo, a.s.), uvažuje se poloviční vzdálenost z celkově ujeté trasy.</t>
  </si>
  <si>
    <t>191591181</t>
  </si>
  <si>
    <t>"Betonové prefabrikáty"</t>
  </si>
  <si>
    <t xml:space="preserve">"Odvoz starých pražců RS na skládku a další prafabrikátů kolem trati  ( bude upřesněno ) podle skutečně nalezeného    " 300*0,280</t>
  </si>
  <si>
    <t xml:space="preserve">"Betonové šachty       "5*3*1,5+31*2*1,2</t>
  </si>
  <si>
    <t>9902900100</t>
  </si>
  <si>
    <t>Naložení sypanin, drobného kusového materiálu, suti Poznámka: Ceny jsou určeny pro nakládání materiálu v případech, kdy není naložení součástí dodávky materiálu nebo není uvedeno v popisu cen a pro nakládání z meziskládky. Ceny se použijí i pro nakládání materiálu z vlastních zásob objednatele.</t>
  </si>
  <si>
    <t>-1048773749</t>
  </si>
  <si>
    <t>1742910225</t>
  </si>
  <si>
    <t>-469491542</t>
  </si>
  <si>
    <t>34</t>
  </si>
  <si>
    <t>-1005335051</t>
  </si>
  <si>
    <t>O2 - Vedlejší rozpočtové náklady</t>
  </si>
  <si>
    <t>Č21 - VRN</t>
  </si>
  <si>
    <t>VRN - Vedlejší rozpočtové náklady</t>
  </si>
  <si>
    <t>021102001</t>
  </si>
  <si>
    <t>Průzkumné práce pro opravy Geotechnický průzkum železničního spodku - zemního tělesa - V ceně jsou započteny náklady na posouzení stavu a zjištění složení, stavu a únosnosti konstrukčních vrstev tělesa železničního spodku a pro objasnění příčin jejich poruch a deformací.</t>
  </si>
  <si>
    <t>-1854983802</t>
  </si>
  <si>
    <t>Poznámka k souboru cen:_x000d_
V ceně jsou započteny náklady na posouzení stavu a zjištění složení, stavu a únosnosti konstrukčních vrstev tělesa železničního spodku a pro objasnění příčin jejich poruch a deformací.</t>
  </si>
  <si>
    <t>8,720-8,0</t>
  </si>
  <si>
    <t>021201001</t>
  </si>
  <si>
    <t>Průzkumné práce pro opravy Průzkum výskytu škodlivin kontaminace kameniva ropnými látkami</t>
  </si>
  <si>
    <t>%</t>
  </si>
  <si>
    <t>2013399070</t>
  </si>
  <si>
    <t>021211001</t>
  </si>
  <si>
    <t>Průzkumné práce pro opravy Doplňující laboratorní rozbor kontaminace zeminy nebo kol. lože - V ceně jsou započteny náklady na doplňující rozbor kameniva nebo KL pro objasnění kontaminace ropnými látkami akreditovanou laboratoří včetně vyhodnocení a předání zprávy o výsledku.</t>
  </si>
  <si>
    <t>-1215704580</t>
  </si>
  <si>
    <t>Poznámka k souboru cen:_x000d_
V ceně jsou započteny náklady na doplňující rozbor kameniva nebo KL pro objasnění kontaminace ropnými látkami akreditovanou laboratoří včetně vyhodnocení a předání zprávy o výsledku.</t>
  </si>
  <si>
    <t>023101031</t>
  </si>
  <si>
    <t>Projektové práce Projektové práce v rozsahu ZRN (vyjma dále jmenované práce) přes 5 do 20 mil. Kč</t>
  </si>
  <si>
    <t>468407079</t>
  </si>
  <si>
    <t>051002000</t>
  </si>
  <si>
    <t xml:space="preserve">Finanční náklady - pojistné </t>
  </si>
  <si>
    <t>-55324344</t>
  </si>
  <si>
    <t>RV315003</t>
  </si>
  <si>
    <t>Zařízení staveniště</t>
  </si>
  <si>
    <t>5876326</t>
  </si>
  <si>
    <t>RV317003</t>
  </si>
  <si>
    <t>Vybavení staveniště</t>
  </si>
  <si>
    <t>390045545</t>
  </si>
  <si>
    <t>RV324001</t>
  </si>
  <si>
    <t>Diagnostika technické infrastruktury kabelové</t>
  </si>
  <si>
    <t>-1084849604</t>
  </si>
  <si>
    <t>RV342</t>
  </si>
  <si>
    <t>Organizační zajištění prací při zřizování a udržování BK</t>
  </si>
  <si>
    <t>-1507561506</t>
  </si>
  <si>
    <t>Poznámka k položce:_x000d_
Organizační zajištění prací při zřizování a udržování koleje. Činnosti podle př. S3/2, zejména technologická příprava pořízení schématu a projednání postupu s ST, kontrola stavební připravenosti a řízení postupu prací, předání prací a dokladů objednateli.</t>
  </si>
  <si>
    <t>RV350001</t>
  </si>
  <si>
    <t>Dokumentace skutečného provedení opravy železničního svršku a spodku</t>
  </si>
  <si>
    <t>-1064628053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</si>
  <si>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</si>
  <si>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</si>
  <si>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</si>
  <si>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</si>
  <si>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Trebuchet MS"/>
        <charset val="238"/>
        <i val="1"/>
        <color auto="1"/>
        <sz val="9"/>
        <scheme val="none"/>
      </rPr>
      <t xml:space="preserve">Rekapitulace stavby </t>
    </r>
    <r>
      <rPr>
        <rFont val="Trebuchet MS"/>
        <charset val="238"/>
        <color auto="1"/>
        <sz val="9"/>
        <scheme val="none"/>
      </rPr>
      <t>obsahuje sestavu Rekapitulace stavby a Rekapitulace objektů stavby a soupisů prací.</t>
    </r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</si>
  <si>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stavby</t>
    </r>
    <r>
      <rPr>
        <rFont val="Trebuchet MS"/>
        <charset val="238"/>
        <color auto="1"/>
        <sz val="9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</si>
  <si>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</si>
  <si>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se myslí "účastník zadávacího řízení" ve smyslu zákona o zadávání veřejných zakázek. </t>
  </si>
  <si>
    <r>
      <t xml:space="preserve">V sestavě </t>
    </r>
    <r>
      <rPr>
        <rFont val="Trebuchet MS"/>
        <charset val="238"/>
        <b val="1"/>
        <color auto="1"/>
        <sz val="9"/>
        <scheme val="none"/>
      </rPr>
      <t>Rekapitulace objektů stavby a soupisů prací</t>
    </r>
    <r>
      <rPr>
        <rFont val="Trebuchet MS"/>
        <charset val="238"/>
        <color auto="1"/>
        <sz val="9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</si>
  <si>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</si>
  <si>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</si>
  <si>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</si>
  <si>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</si>
  <si>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</si>
  <si>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</si>
  <si>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</si>
  <si>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</si>
  <si>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</si>
  <si>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 prací pro daný typ objektu</t>
  </si>
  <si>
    <r>
      <rPr>
        <rFont val="Trebuchet MS"/>
        <charset val="238"/>
        <i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</si>
  <si>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</si>
  <si>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rFont val="Trebuchet MS"/>
        <charset val="238"/>
        <b val="1"/>
        <color auto="1"/>
        <sz val="9"/>
        <scheme val="none"/>
      </rPr>
      <t>Krycí list soupisu</t>
    </r>
    <r>
      <rPr>
        <rFont val="Trebuchet MS"/>
        <charset val="238"/>
        <color auto="1"/>
        <sz val="9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</si>
  <si>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</si>
  <si>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Trebuchet MS"/>
        <charset val="238"/>
        <b val="1"/>
        <color auto="1"/>
        <sz val="9"/>
        <scheme val="none"/>
      </rPr>
      <t>Rekapitulace členění soupisu prací</t>
    </r>
    <r>
      <rPr>
        <rFont val="Trebuchet MS"/>
        <charset val="238"/>
        <color auto="1"/>
        <sz val="9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</si>
  <si>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</si>
  <si>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Trebuchet MS"/>
        <charset val="238"/>
        <b val="1"/>
        <color auto="1"/>
        <sz val="9"/>
        <scheme val="none"/>
      </rPr>
      <t xml:space="preserve">Soupis prací </t>
    </r>
    <r>
      <rPr>
        <rFont val="Trebuchet MS"/>
        <charset val="238"/>
        <color auto="1"/>
        <sz val="9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</si>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</sst>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6">
    <font>
      <sz val="8"/>
      <name val="Arial CE"/>
      <family val="2"/>
    </font>
    <font>
      <sz val="8"/>
      <color rgb="FF969696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0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8"/>
      <name val="Arial CE"/>
    </font>
    <font>
      <sz val="12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969696"/>
      <name val="Arial CE"/>
    </font>
    <font>
      <sz val="8"/>
      <color rgb="FF000000"/>
      <name val="Arial CE"/>
    </font>
    <font>
      <b/>
      <sz val="12"/>
      <color rgb="FF800000"/>
      <name val="Arial CE"/>
    </font>
    <font>
      <sz val="8"/>
      <color rgb="FF960000"/>
      <name val="Arial CE"/>
    </font>
    <font>
      <sz val="7"/>
      <color rgb="FF969696"/>
      <name val="Arial CE"/>
    </font>
    <font>
      <i/>
      <sz val="7"/>
      <color rgb="FF969696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5" fillId="0" borderId="0" applyNumberFormat="0" applyFill="0" applyBorder="0" applyAlignment="0" applyProtection="0"/>
  </cellStyleXfs>
  <cellXfs count="377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0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2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2" borderId="0" xfId="0" applyFont="1" applyFill="1" applyAlignment="1" applyProtection="1">
      <alignment horizontal="left" vertical="center"/>
      <protection locked="0"/>
    </xf>
    <xf numFmtId="0" fontId="0" fillId="0" borderId="0" xfId="0" applyFont="1" applyAlignment="1" applyProtection="1">
      <alignment horizontal="left" vertical="top"/>
    </xf>
    <xf numFmtId="49" fontId="0" fillId="2" borderId="0" xfId="0" applyNumberFormat="1" applyFont="1" applyFill="1" applyAlignment="1" applyProtection="1">
      <alignment horizontal="left" vertical="center"/>
      <protection locked="0"/>
    </xf>
    <xf numFmtId="49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3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3" fillId="3" borderId="8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left" vertical="center"/>
    </xf>
    <xf numFmtId="4" fontId="3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4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0" fillId="0" borderId="0" xfId="0" applyNumberFormat="1" applyFont="1" applyAlignment="1" applyProtection="1">
      <alignment horizontal="left" vertical="center"/>
    </xf>
    <xf numFmtId="0" fontId="0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1" fillId="0" borderId="15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" fillId="0" borderId="15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3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4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horizontal="right" vertical="center"/>
    </xf>
    <xf numFmtId="4" fontId="2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9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5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1" fillId="0" borderId="15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1" fillId="0" borderId="20" xfId="0" applyNumberFormat="1" applyFont="1" applyBorder="1" applyAlignment="1" applyProtection="1">
      <alignment vertical="center"/>
    </xf>
    <xf numFmtId="4" fontId="31" fillId="0" borderId="21" xfId="0" applyNumberFormat="1" applyFont="1" applyBorder="1" applyAlignment="1" applyProtection="1">
      <alignment vertical="center"/>
    </xf>
    <xf numFmtId="166" fontId="31" fillId="0" borderId="21" xfId="0" applyNumberFormat="1" applyFont="1" applyBorder="1" applyAlignment="1" applyProtection="1">
      <alignment vertical="center"/>
    </xf>
    <xf numFmtId="4" fontId="31" fillId="0" borderId="22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32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3" xfId="0" applyBorder="1" applyProtection="1">
      <protection locked="0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/>
      <protection locked="0"/>
    </xf>
    <xf numFmtId="165" fontId="0" fillId="0" borderId="0" xfId="0" applyNumberFormat="1" applyFont="1" applyAlignment="1">
      <alignment horizontal="left" vertical="center"/>
    </xf>
    <xf numFmtId="0" fontId="0" fillId="0" borderId="4" xfId="0" applyFont="1" applyBorder="1" applyAlignment="1">
      <alignment vertical="center" wrapText="1"/>
    </xf>
    <xf numFmtId="0" fontId="0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13" xfId="0" applyFont="1" applyBorder="1" applyAlignment="1" applyProtection="1">
      <alignment vertical="center"/>
      <protection locked="0"/>
    </xf>
    <xf numFmtId="0" fontId="19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3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right" vertical="center"/>
    </xf>
    <xf numFmtId="0" fontId="3" fillId="4" borderId="8" xfId="0" applyFont="1" applyFill="1" applyBorder="1" applyAlignment="1">
      <alignment horizontal="center" vertical="center"/>
    </xf>
    <xf numFmtId="0" fontId="0" fillId="4" borderId="8" xfId="0" applyFont="1" applyFill="1" applyBorder="1" applyAlignment="1" applyProtection="1">
      <alignment vertical="center"/>
      <protection locked="0"/>
    </xf>
    <xf numFmtId="4" fontId="3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11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2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0" fontId="6" fillId="0" borderId="21" xfId="0" applyFont="1" applyBorder="1" applyAlignment="1" applyProtection="1">
      <alignment vertical="center"/>
      <protection locked="0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vertical="center"/>
      <protection locked="0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  <protection locked="0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4" fontId="24" fillId="0" borderId="0" xfId="0" applyNumberFormat="1" applyFont="1" applyAlignment="1" applyProtection="1"/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20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3" xfId="0" applyFont="1" applyBorder="1" applyAlignment="1" applyProtection="1">
      <alignment horizontal="center" vertical="center"/>
    </xf>
    <xf numFmtId="49" fontId="0" fillId="0" borderId="23" xfId="0" applyNumberFormat="1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left" vertical="center" wrapText="1"/>
    </xf>
    <xf numFmtId="0" fontId="0" fillId="0" borderId="23" xfId="0" applyFont="1" applyBorder="1" applyAlignment="1" applyProtection="1">
      <alignment horizontal="center" vertical="center" wrapText="1"/>
    </xf>
    <xf numFmtId="167" fontId="0" fillId="0" borderId="23" xfId="0" applyNumberFormat="1" applyFont="1" applyBorder="1" applyAlignment="1" applyProtection="1">
      <alignment vertical="center"/>
    </xf>
    <xf numFmtId="4" fontId="0" fillId="2" borderId="23" xfId="0" applyNumberFormat="1" applyFont="1" applyFill="1" applyBorder="1" applyAlignment="1" applyProtection="1">
      <alignment vertical="center"/>
      <protection locked="0"/>
    </xf>
    <xf numFmtId="4" fontId="0" fillId="0" borderId="23" xfId="0" applyNumberFormat="1" applyFont="1" applyBorder="1" applyAlignment="1" applyProtection="1">
      <alignment vertical="center"/>
    </xf>
    <xf numFmtId="0" fontId="1" fillId="2" borderId="15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6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15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7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0" fontId="1" fillId="2" borderId="20" xfId="0" applyFont="1" applyFill="1" applyBorder="1" applyAlignment="1" applyProtection="1">
      <alignment horizontal="left" vertical="center"/>
      <protection locked="0"/>
    </xf>
    <xf numFmtId="0" fontId="1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" fillId="0" borderId="21" xfId="0" applyNumberFormat="1" applyFont="1" applyBorder="1" applyAlignment="1" applyProtection="1">
      <alignment vertical="center"/>
    </xf>
    <xf numFmtId="166" fontId="1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8" fillId="0" borderId="24" xfId="0" applyFont="1" applyBorder="1" applyAlignment="1">
      <alignment vertical="center" wrapText="1"/>
    </xf>
    <xf numFmtId="0" fontId="38" fillId="0" borderId="25" xfId="0" applyFont="1" applyBorder="1" applyAlignment="1">
      <alignment vertical="center" wrapText="1"/>
    </xf>
    <xf numFmtId="0" fontId="38" fillId="0" borderId="26" xfId="0" applyFont="1" applyBorder="1" applyAlignment="1">
      <alignment vertical="center" wrapText="1"/>
    </xf>
    <xf numFmtId="0" fontId="38" fillId="0" borderId="27" xfId="0" applyFont="1" applyBorder="1" applyAlignment="1">
      <alignment horizontal="center" vertical="center" wrapText="1"/>
    </xf>
    <xf numFmtId="0" fontId="39" fillId="0" borderId="1" xfId="0" applyFont="1" applyBorder="1" applyAlignment="1">
      <alignment horizontal="center" vertical="center" wrapText="1"/>
    </xf>
    <xf numFmtId="0" fontId="38" fillId="0" borderId="28" xfId="0" applyFont="1" applyBorder="1" applyAlignment="1">
      <alignment horizontal="center" vertical="center" wrapText="1"/>
    </xf>
    <xf numFmtId="0" fontId="38" fillId="0" borderId="27" xfId="0" applyFont="1" applyBorder="1" applyAlignment="1">
      <alignment vertical="center" wrapText="1"/>
    </xf>
    <xf numFmtId="0" fontId="40" fillId="0" borderId="29" xfId="0" applyFont="1" applyBorder="1" applyAlignment="1">
      <alignment horizontal="left" wrapText="1"/>
    </xf>
    <xf numFmtId="0" fontId="38" fillId="0" borderId="28" xfId="0" applyFont="1" applyBorder="1" applyAlignment="1">
      <alignment vertical="center" wrapText="1"/>
    </xf>
    <xf numFmtId="0" fontId="40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center" wrapText="1"/>
    </xf>
    <xf numFmtId="0" fontId="41" fillId="0" borderId="27" xfId="0" applyFont="1" applyBorder="1" applyAlignment="1">
      <alignment vertical="center" wrapText="1"/>
    </xf>
    <xf numFmtId="0" fontId="41" fillId="0" borderId="1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vertical="center"/>
    </xf>
    <xf numFmtId="49" fontId="41" fillId="0" borderId="1" xfId="0" applyNumberFormat="1" applyFont="1" applyBorder="1" applyAlignment="1">
      <alignment horizontal="left" vertical="center" wrapText="1"/>
    </xf>
    <xf numFmtId="49" fontId="41" fillId="0" borderId="1" xfId="0" applyNumberFormat="1" applyFont="1" applyBorder="1" applyAlignment="1">
      <alignment vertical="center" wrapText="1"/>
    </xf>
    <xf numFmtId="0" fontId="38" fillId="0" borderId="30" xfId="0" applyFont="1" applyBorder="1" applyAlignment="1">
      <alignment vertical="center" wrapText="1"/>
    </xf>
    <xf numFmtId="0" fontId="42" fillId="0" borderId="29" xfId="0" applyFont="1" applyBorder="1" applyAlignment="1">
      <alignment vertical="center" wrapText="1"/>
    </xf>
    <xf numFmtId="0" fontId="38" fillId="0" borderId="31" xfId="0" applyFont="1" applyBorder="1" applyAlignment="1">
      <alignment vertical="center" wrapText="1"/>
    </xf>
    <xf numFmtId="0" fontId="38" fillId="0" borderId="1" xfId="0" applyFont="1" applyBorder="1" applyAlignment="1">
      <alignment vertical="top"/>
    </xf>
    <xf numFmtId="0" fontId="38" fillId="0" borderId="0" xfId="0" applyFont="1" applyAlignment="1">
      <alignment vertical="top"/>
    </xf>
    <xf numFmtId="0" fontId="38" fillId="0" borderId="24" xfId="0" applyFont="1" applyBorder="1" applyAlignment="1">
      <alignment horizontal="left" vertical="center"/>
    </xf>
    <xf numFmtId="0" fontId="38" fillId="0" borderId="25" xfId="0" applyFont="1" applyBorder="1" applyAlignment="1">
      <alignment horizontal="left" vertical="center"/>
    </xf>
    <xf numFmtId="0" fontId="38" fillId="0" borderId="26" xfId="0" applyFont="1" applyBorder="1" applyAlignment="1">
      <alignment horizontal="left" vertical="center"/>
    </xf>
    <xf numFmtId="0" fontId="38" fillId="0" borderId="27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38" fillId="0" borderId="28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40" fillId="0" borderId="29" xfId="0" applyFont="1" applyBorder="1" applyAlignment="1">
      <alignment horizontal="center" vertical="center"/>
    </xf>
    <xf numFmtId="0" fontId="43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1" fillId="0" borderId="27" xfId="0" applyFont="1" applyBorder="1" applyAlignment="1">
      <alignment horizontal="left" vertical="center"/>
    </xf>
    <xf numFmtId="0" fontId="41" fillId="0" borderId="1" xfId="0" applyFont="1" applyFill="1" applyBorder="1" applyAlignment="1">
      <alignment horizontal="left" vertical="center"/>
    </xf>
    <xf numFmtId="0" fontId="41" fillId="0" borderId="1" xfId="0" applyFont="1" applyFill="1" applyBorder="1" applyAlignment="1">
      <alignment horizontal="center" vertical="center"/>
    </xf>
    <xf numFmtId="0" fontId="38" fillId="0" borderId="30" xfId="0" applyFont="1" applyBorder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38" fillId="0" borderId="31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center" vertical="center" wrapText="1"/>
    </xf>
    <xf numFmtId="0" fontId="38" fillId="0" borderId="24" xfId="0" applyFont="1" applyBorder="1" applyAlignment="1">
      <alignment horizontal="left" vertical="center" wrapText="1"/>
    </xf>
    <xf numFmtId="0" fontId="38" fillId="0" borderId="25" xfId="0" applyFont="1" applyBorder="1" applyAlignment="1">
      <alignment horizontal="left" vertical="center" wrapText="1"/>
    </xf>
    <xf numFmtId="0" fontId="38" fillId="0" borderId="26" xfId="0" applyFont="1" applyBorder="1" applyAlignment="1">
      <alignment horizontal="left" vertical="center" wrapText="1"/>
    </xf>
    <xf numFmtId="0" fontId="38" fillId="0" borderId="27" xfId="0" applyFont="1" applyBorder="1" applyAlignment="1">
      <alignment horizontal="left" vertical="center" wrapText="1"/>
    </xf>
    <xf numFmtId="0" fontId="38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/>
    </xf>
    <xf numFmtId="0" fontId="41" fillId="0" borderId="30" xfId="0" applyFont="1" applyBorder="1" applyAlignment="1">
      <alignment horizontal="left" vertical="center" wrapText="1"/>
    </xf>
    <xf numFmtId="0" fontId="41" fillId="0" borderId="29" xfId="0" applyFont="1" applyBorder="1" applyAlignment="1">
      <alignment horizontal="left" vertical="center" wrapText="1"/>
    </xf>
    <xf numFmtId="0" fontId="41" fillId="0" borderId="31" xfId="0" applyFont="1" applyBorder="1" applyAlignment="1">
      <alignment horizontal="left" vertical="center" wrapText="1"/>
    </xf>
    <xf numFmtId="0" fontId="41" fillId="0" borderId="1" xfId="0" applyFont="1" applyBorder="1" applyAlignment="1">
      <alignment horizontal="left" vertical="top"/>
    </xf>
    <xf numFmtId="0" fontId="41" fillId="0" borderId="1" xfId="0" applyFont="1" applyBorder="1" applyAlignment="1">
      <alignment horizontal="center" vertical="top"/>
    </xf>
    <xf numFmtId="0" fontId="41" fillId="0" borderId="30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3" fillId="0" borderId="0" xfId="0" applyFont="1" applyAlignment="1">
      <alignment vertical="center"/>
    </xf>
    <xf numFmtId="0" fontId="40" fillId="0" borderId="1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0" fillId="0" borderId="29" xfId="0" applyFont="1" applyBorder="1" applyAlignment="1">
      <alignment vertical="center"/>
    </xf>
    <xf numFmtId="0" fontId="0" fillId="0" borderId="1" xfId="0" applyBorder="1" applyAlignment="1">
      <alignment vertical="top"/>
    </xf>
    <xf numFmtId="49" fontId="41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0" fillId="0" borderId="29" xfId="0" applyFont="1" applyBorder="1" applyAlignment="1">
      <alignment horizontal="left"/>
    </xf>
    <xf numFmtId="0" fontId="43" fillId="0" borderId="29" xfId="0" applyFont="1" applyBorder="1" applyAlignment="1"/>
    <xf numFmtId="0" fontId="38" fillId="0" borderId="27" xfId="0" applyFont="1" applyBorder="1" applyAlignment="1">
      <alignment vertical="top"/>
    </xf>
    <xf numFmtId="0" fontId="38" fillId="0" borderId="28" xfId="0" applyFont="1" applyBorder="1" applyAlignment="1">
      <alignment vertical="top"/>
    </xf>
    <xf numFmtId="0" fontId="38" fillId="0" borderId="1" xfId="0" applyFont="1" applyBorder="1" applyAlignment="1">
      <alignment horizontal="center" vertical="center"/>
    </xf>
    <xf numFmtId="0" fontId="38" fillId="0" borderId="1" xfId="0" applyFont="1" applyBorder="1" applyAlignment="1">
      <alignment horizontal="left" vertical="top"/>
    </xf>
    <xf numFmtId="0" fontId="38" fillId="0" borderId="30" xfId="0" applyFont="1" applyBorder="1" applyAlignment="1">
      <alignment vertical="top"/>
    </xf>
    <xf numFmtId="0" fontId="38" fillId="0" borderId="29" xfId="0" applyFont="1" applyBorder="1" applyAlignment="1">
      <alignment vertical="top"/>
    </xf>
    <xf numFmtId="0" fontId="38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" customWidth="1"/>
    <col min="2" max="2" width="1.67" customWidth="1"/>
    <col min="3" max="3" width="4.17" customWidth="1"/>
    <col min="4" max="4" width="2.67" customWidth="1"/>
    <col min="5" max="5" width="2.67" customWidth="1"/>
    <col min="6" max="6" width="2.67" customWidth="1"/>
    <col min="7" max="7" width="2.67" customWidth="1"/>
    <col min="8" max="8" width="2.67" customWidth="1"/>
    <col min="9" max="9" width="2.67" customWidth="1"/>
    <col min="10" max="10" width="2.67" customWidth="1"/>
    <col min="11" max="11" width="2.67" customWidth="1"/>
    <col min="12" max="12" width="2.67" customWidth="1"/>
    <col min="13" max="13" width="2.67" customWidth="1"/>
    <col min="14" max="14" width="2.67" customWidth="1"/>
    <col min="15" max="15" width="2.67" customWidth="1"/>
    <col min="16" max="16" width="2.67" customWidth="1"/>
    <col min="17" max="17" width="2.67" customWidth="1"/>
    <col min="18" max="18" width="2.67" customWidth="1"/>
    <col min="19" max="19" width="2.67" customWidth="1"/>
    <col min="20" max="20" width="2.67" customWidth="1"/>
    <col min="21" max="21" width="2.67" customWidth="1"/>
    <col min="22" max="22" width="2.67" customWidth="1"/>
    <col min="23" max="23" width="2.67" customWidth="1"/>
    <col min="24" max="24" width="2.67" customWidth="1"/>
    <col min="25" max="25" width="2.67" customWidth="1"/>
    <col min="26" max="26" width="2.67" customWidth="1"/>
    <col min="27" max="27" width="2.67" customWidth="1"/>
    <col min="28" max="28" width="2.67" customWidth="1"/>
    <col min="29" max="29" width="2.67" customWidth="1"/>
    <col min="30" max="30" width="2.67" customWidth="1"/>
    <col min="31" max="31" width="2.67" customWidth="1"/>
    <col min="32" max="32" width="2.67" customWidth="1"/>
    <col min="33" max="33" width="2.67" customWidth="1"/>
    <col min="34" max="34" width="3.33" customWidth="1"/>
    <col min="35" max="35" width="31.67" customWidth="1"/>
    <col min="36" max="36" width="2.5" customWidth="1"/>
    <col min="37" max="37" width="2.5" customWidth="1"/>
    <col min="38" max="38" width="8.33" customWidth="1"/>
    <col min="39" max="39" width="3.33" customWidth="1"/>
    <col min="40" max="40" width="13.33" customWidth="1"/>
    <col min="41" max="41" width="7.5" customWidth="1"/>
    <col min="42" max="42" width="4.17" customWidth="1"/>
    <col min="43" max="43" width="15.67" customWidth="1"/>
    <col min="44" max="44" width="13.67" customWidth="1"/>
    <col min="45" max="45" width="25.83" hidden="1" customWidth="1"/>
    <col min="46" max="46" width="25.83" hidden="1" customWidth="1"/>
    <col min="47" max="47" width="25.83" hidden="1" customWidth="1"/>
    <col min="48" max="48" width="21.67" hidden="1" customWidth="1"/>
    <col min="49" max="49" width="21.67" hidden="1" customWidth="1"/>
    <col min="50" max="50" width="25" hidden="1" customWidth="1"/>
    <col min="51" max="51" width="25" hidden="1" customWidth="1"/>
    <col min="52" max="52" width="21.67" hidden="1" customWidth="1"/>
    <col min="53" max="53" width="19.17" hidden="1" customWidth="1"/>
    <col min="54" max="54" width="25" hidden="1" customWidth="1"/>
    <col min="55" max="55" width="21.67" hidden="1" customWidth="1"/>
    <col min="56" max="56" width="19.17" hidden="1" customWidth="1"/>
    <col min="57" max="57" width="66.5" customWidth="1"/>
    <col min="71" max="71" width="9.33" hidden="1"/>
    <col min="72" max="72" width="9.33" hidden="1"/>
    <col min="73" max="73" width="9.33" hidden="1"/>
    <col min="74" max="74" width="9.33" hidden="1"/>
    <col min="75" max="75" width="9.33" hidden="1"/>
    <col min="76" max="76" width="9.33" hidden="1"/>
    <col min="77" max="77" width="9.33" hidden="1"/>
    <col min="78" max="78" width="9.33" hidden="1"/>
    <col min="79" max="79" width="9.33" hidden="1"/>
    <col min="80" max="80" width="9.33" hidden="1"/>
    <col min="81" max="81" width="9.33" hidden="1"/>
    <col min="82" max="82" width="9.33" hidden="1"/>
    <col min="83" max="83" width="9.33" hidden="1"/>
    <col min="84" max="84" width="9.33" hidden="1"/>
    <col min="85" max="85" width="9.33" hidden="1"/>
    <col min="86" max="86" width="9.33" hidden="1"/>
    <col min="87" max="87" width="9.33" hidden="1"/>
    <col min="88" max="88" width="9.33" hidden="1"/>
    <col min="89" max="89" width="9.33" hidden="1"/>
    <col min="90" max="90" width="9.33" hidden="1"/>
    <col min="91" max="91" width="9.33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ht="36.96" customHeight="1">
      <c r="AR2"/>
      <c r="BS2" s="18" t="s">
        <v>6</v>
      </c>
      <c r="BT2" s="18" t="s">
        <v>7</v>
      </c>
    </row>
    <row r="3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21</v>
      </c>
      <c r="AO7" s="23"/>
      <c r="AP7" s="23"/>
      <c r="AQ7" s="23"/>
      <c r="AR7" s="21"/>
      <c r="BE7" s="32"/>
      <c r="BS7" s="18" t="s">
        <v>6</v>
      </c>
    </row>
    <row r="8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6</v>
      </c>
    </row>
    <row r="9" ht="29.28" customHeight="1">
      <c r="B9" s="22"/>
      <c r="C9" s="23"/>
      <c r="D9" s="27" t="s">
        <v>26</v>
      </c>
      <c r="E9" s="23"/>
      <c r="F9" s="23"/>
      <c r="G9" s="23"/>
      <c r="H9" s="23"/>
      <c r="I9" s="23"/>
      <c r="J9" s="23"/>
      <c r="K9" s="35" t="s">
        <v>27</v>
      </c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7" t="s">
        <v>28</v>
      </c>
      <c r="AL9" s="23"/>
      <c r="AM9" s="23"/>
      <c r="AN9" s="35" t="s">
        <v>29</v>
      </c>
      <c r="AO9" s="23"/>
      <c r="AP9" s="23"/>
      <c r="AQ9" s="23"/>
      <c r="AR9" s="21"/>
      <c r="BE9" s="32"/>
      <c r="BS9" s="18" t="s">
        <v>6</v>
      </c>
    </row>
    <row r="10" ht="12" customHeight="1">
      <c r="B10" s="22"/>
      <c r="C10" s="23"/>
      <c r="D10" s="33" t="s">
        <v>30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31</v>
      </c>
      <c r="AL10" s="23"/>
      <c r="AM10" s="23"/>
      <c r="AN10" s="28" t="s">
        <v>32</v>
      </c>
      <c r="AO10" s="23"/>
      <c r="AP10" s="23"/>
      <c r="AQ10" s="23"/>
      <c r="AR10" s="21"/>
      <c r="BE10" s="32"/>
      <c r="BS10" s="18" t="s">
        <v>6</v>
      </c>
    </row>
    <row r="11" ht="18.48" customHeight="1">
      <c r="B11" s="22"/>
      <c r="C11" s="23"/>
      <c r="D11" s="23"/>
      <c r="E11" s="28" t="s">
        <v>33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34</v>
      </c>
      <c r="AL11" s="23"/>
      <c r="AM11" s="23"/>
      <c r="AN11" s="28" t="s">
        <v>35</v>
      </c>
      <c r="AO11" s="23"/>
      <c r="AP11" s="23"/>
      <c r="AQ11" s="23"/>
      <c r="AR11" s="21"/>
      <c r="BE11" s="32"/>
      <c r="BS11" s="18" t="s">
        <v>6</v>
      </c>
    </row>
    <row r="12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ht="12" customHeight="1">
      <c r="B13" s="22"/>
      <c r="C13" s="23"/>
      <c r="D13" s="33" t="s">
        <v>36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31</v>
      </c>
      <c r="AL13" s="23"/>
      <c r="AM13" s="23"/>
      <c r="AN13" s="36" t="s">
        <v>37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6" t="s">
        <v>37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3" t="s">
        <v>34</v>
      </c>
      <c r="AL14" s="23"/>
      <c r="AM14" s="23"/>
      <c r="AN14" s="36" t="s">
        <v>37</v>
      </c>
      <c r="AO14" s="23"/>
      <c r="AP14" s="23"/>
      <c r="AQ14" s="23"/>
      <c r="AR14" s="21"/>
      <c r="BE14" s="32"/>
      <c r="BS14" s="18" t="s">
        <v>6</v>
      </c>
    </row>
    <row r="15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ht="12" customHeight="1">
      <c r="B16" s="22"/>
      <c r="C16" s="23"/>
      <c r="D16" s="33" t="s">
        <v>38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31</v>
      </c>
      <c r="AL16" s="23"/>
      <c r="AM16" s="23"/>
      <c r="AN16" s="28" t="s">
        <v>39</v>
      </c>
      <c r="AO16" s="23"/>
      <c r="AP16" s="23"/>
      <c r="AQ16" s="23"/>
      <c r="AR16" s="21"/>
      <c r="BE16" s="32"/>
      <c r="BS16" s="18" t="s">
        <v>4</v>
      </c>
    </row>
    <row r="17" ht="18.48" customHeight="1">
      <c r="B17" s="22"/>
      <c r="C17" s="23"/>
      <c r="D17" s="23"/>
      <c r="E17" s="28" t="s">
        <v>40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34</v>
      </c>
      <c r="AL17" s="23"/>
      <c r="AM17" s="23"/>
      <c r="AN17" s="28" t="s">
        <v>39</v>
      </c>
      <c r="AO17" s="23"/>
      <c r="AP17" s="23"/>
      <c r="AQ17" s="23"/>
      <c r="AR17" s="21"/>
      <c r="BE17" s="32"/>
      <c r="BS17" s="18" t="s">
        <v>41</v>
      </c>
    </row>
    <row r="18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ht="12" customHeight="1">
      <c r="B19" s="22"/>
      <c r="C19" s="23"/>
      <c r="D19" s="33" t="s">
        <v>42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31</v>
      </c>
      <c r="AL19" s="23"/>
      <c r="AM19" s="23"/>
      <c r="AN19" s="28" t="s">
        <v>39</v>
      </c>
      <c r="AO19" s="23"/>
      <c r="AP19" s="23"/>
      <c r="AQ19" s="23"/>
      <c r="AR19" s="21"/>
      <c r="BE19" s="32"/>
      <c r="BS19" s="18" t="s">
        <v>6</v>
      </c>
    </row>
    <row r="20" ht="18.48" customHeight="1">
      <c r="B20" s="22"/>
      <c r="C20" s="23"/>
      <c r="D20" s="23"/>
      <c r="E20" s="28" t="s">
        <v>43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34</v>
      </c>
      <c r="AL20" s="23"/>
      <c r="AM20" s="23"/>
      <c r="AN20" s="28" t="s">
        <v>39</v>
      </c>
      <c r="AO20" s="23"/>
      <c r="AP20" s="23"/>
      <c r="AQ20" s="23"/>
      <c r="AR20" s="21"/>
      <c r="BE20" s="32"/>
      <c r="BS20" s="18" t="s">
        <v>4</v>
      </c>
    </row>
    <row r="2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ht="12" customHeight="1">
      <c r="B22" s="22"/>
      <c r="C22" s="23"/>
      <c r="D22" s="33" t="s">
        <v>44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ht="45" customHeight="1">
      <c r="B23" s="22"/>
      <c r="C23" s="23"/>
      <c r="D23" s="23"/>
      <c r="E23" s="38" t="s">
        <v>45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3"/>
      <c r="AP23" s="23"/>
      <c r="AQ23" s="23"/>
      <c r="AR23" s="21"/>
      <c r="BE23" s="32"/>
    </row>
    <row r="24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ht="6.96" customHeight="1">
      <c r="B25" s="22"/>
      <c r="C25" s="23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3"/>
      <c r="AQ25" s="23"/>
      <c r="AR25" s="21"/>
      <c r="BE25" s="32"/>
    </row>
    <row r="26" s="1" customFormat="1" ht="25.92" customHeight="1">
      <c r="B26" s="40"/>
      <c r="C26" s="41"/>
      <c r="D26" s="42" t="s">
        <v>46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1" customFormat="1" ht="6.96" customHeight="1"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1" customFormat="1"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49</v>
      </c>
      <c r="AL28" s="46"/>
      <c r="AM28" s="46"/>
      <c r="AN28" s="46"/>
      <c r="AO28" s="46"/>
      <c r="AP28" s="41"/>
      <c r="AQ28" s="41"/>
      <c r="AR28" s="45"/>
      <c r="BE28" s="32"/>
    </row>
    <row r="29" hidden="1" s="2" customFormat="1" ht="14.4" customHeight="1">
      <c r="B29" s="47"/>
      <c r="C29" s="48"/>
      <c r="D29" s="33" t="s">
        <v>50</v>
      </c>
      <c r="E29" s="48"/>
      <c r="F29" s="33" t="s">
        <v>51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32"/>
    </row>
    <row r="30" hidden="1" s="2" customFormat="1" ht="14.4" customHeight="1">
      <c r="B30" s="47"/>
      <c r="C30" s="48"/>
      <c r="D30" s="48"/>
      <c r="E30" s="48"/>
      <c r="F30" s="33" t="s">
        <v>52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32"/>
    </row>
    <row r="31" s="2" customFormat="1" ht="14.4" customHeight="1">
      <c r="B31" s="47"/>
      <c r="C31" s="48"/>
      <c r="D31" s="33" t="s">
        <v>50</v>
      </c>
      <c r="E31" s="48"/>
      <c r="F31" s="33" t="s">
        <v>53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32"/>
    </row>
    <row r="32" s="2" customFormat="1" ht="14.4" customHeight="1">
      <c r="B32" s="47"/>
      <c r="C32" s="48"/>
      <c r="D32" s="48"/>
      <c r="E32" s="48"/>
      <c r="F32" s="33" t="s">
        <v>54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32"/>
    </row>
    <row r="33" hidden="1" s="2" customFormat="1" ht="14.4" customHeight="1">
      <c r="B33" s="47"/>
      <c r="C33" s="48"/>
      <c r="D33" s="48"/>
      <c r="E33" s="48"/>
      <c r="F33" s="33" t="s">
        <v>55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</row>
    <row r="34" s="1" customFormat="1" ht="6.96" customHeight="1"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</row>
    <row r="35" s="1" customFormat="1" ht="25.92" customHeight="1">
      <c r="B35" s="40"/>
      <c r="C35" s="52"/>
      <c r="D35" s="53" t="s">
        <v>56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57</v>
      </c>
      <c r="U35" s="54"/>
      <c r="V35" s="54"/>
      <c r="W35" s="54"/>
      <c r="X35" s="56" t="s">
        <v>58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5"/>
    </row>
    <row r="36" s="1" customFormat="1" ht="6.96" customHeight="1"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</row>
    <row r="37" s="1" customFormat="1" ht="6.96" customHeight="1"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5"/>
    </row>
    <row r="41" s="1" customFormat="1" ht="6.96" customHeight="1"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5"/>
    </row>
    <row r="42" s="1" customFormat="1" ht="24.96" customHeight="1">
      <c r="B42" s="40"/>
      <c r="C42" s="24" t="s">
        <v>59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</row>
    <row r="43" s="1" customFormat="1" ht="6.96" customHeight="1"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</row>
    <row r="44" s="1" customFormat="1" ht="12" customHeight="1">
      <c r="B44" s="40"/>
      <c r="C44" s="33" t="s">
        <v>13</v>
      </c>
      <c r="D44" s="41"/>
      <c r="E44" s="41"/>
      <c r="F44" s="41"/>
      <c r="G44" s="41"/>
      <c r="H44" s="41"/>
      <c r="I44" s="41"/>
      <c r="J44" s="41"/>
      <c r="K44" s="41"/>
      <c r="L44" s="41" t="str">
        <f>K5</f>
        <v>65019021</v>
      </c>
      <c r="M44" s="41"/>
      <c r="N44" s="41"/>
      <c r="O44" s="41"/>
      <c r="P44" s="41"/>
      <c r="Q44" s="41"/>
      <c r="R44" s="41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  <c r="AF44" s="41"/>
      <c r="AG44" s="41"/>
      <c r="AH44" s="41"/>
      <c r="AI44" s="41"/>
      <c r="AJ44" s="41"/>
      <c r="AK44" s="41"/>
      <c r="AL44" s="41"/>
      <c r="AM44" s="41"/>
      <c r="AN44" s="41"/>
      <c r="AO44" s="41"/>
      <c r="AP44" s="41"/>
      <c r="AQ44" s="41"/>
      <c r="AR44" s="45"/>
    </row>
    <row r="45" s="3" customFormat="1" ht="36.96" customHeight="1">
      <c r="B45" s="63"/>
      <c r="C45" s="64" t="s">
        <v>16</v>
      </c>
      <c r="D45" s="65"/>
      <c r="E45" s="65"/>
      <c r="F45" s="65"/>
      <c r="G45" s="65"/>
      <c r="H45" s="65"/>
      <c r="I45" s="65"/>
      <c r="J45" s="65"/>
      <c r="K45" s="65"/>
      <c r="L45" s="66" t="str">
        <f>K6</f>
        <v>Oprava traťového úseku v km 8,0 - 10,174 (Herkules - Louka u Litvínova)</v>
      </c>
      <c r="M45" s="65"/>
      <c r="N45" s="65"/>
      <c r="O45" s="65"/>
      <c r="P45" s="65"/>
      <c r="Q45" s="65"/>
      <c r="R45" s="65"/>
      <c r="S45" s="65"/>
      <c r="T45" s="65"/>
      <c r="U45" s="65"/>
      <c r="V45" s="65"/>
      <c r="W45" s="65"/>
      <c r="X45" s="65"/>
      <c r="Y45" s="65"/>
      <c r="Z45" s="65"/>
      <c r="AA45" s="65"/>
      <c r="AB45" s="65"/>
      <c r="AC45" s="65"/>
      <c r="AD45" s="65"/>
      <c r="AE45" s="65"/>
      <c r="AF45" s="65"/>
      <c r="AG45" s="65"/>
      <c r="AH45" s="65"/>
      <c r="AI45" s="65"/>
      <c r="AJ45" s="65"/>
      <c r="AK45" s="65"/>
      <c r="AL45" s="65"/>
      <c r="AM45" s="65"/>
      <c r="AN45" s="65"/>
      <c r="AO45" s="65"/>
      <c r="AP45" s="65"/>
      <c r="AQ45" s="65"/>
      <c r="AR45" s="67"/>
    </row>
    <row r="46" s="1" customFormat="1" ht="6.96" customHeight="1"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</row>
    <row r="47" s="1" customFormat="1" ht="12" customHeight="1">
      <c r="B47" s="40"/>
      <c r="C47" s="33" t="s">
        <v>22</v>
      </c>
      <c r="D47" s="41"/>
      <c r="E47" s="41"/>
      <c r="F47" s="41"/>
      <c r="G47" s="41"/>
      <c r="H47" s="41"/>
      <c r="I47" s="41"/>
      <c r="J47" s="41"/>
      <c r="K47" s="41"/>
      <c r="L47" s="68" t="str">
        <f>IF(K8="","",K8)</f>
        <v>železniční trať Herkules - Louka u Litvínova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24</v>
      </c>
      <c r="AJ47" s="41"/>
      <c r="AK47" s="41"/>
      <c r="AL47" s="41"/>
      <c r="AM47" s="69" t="str">
        <f>IF(AN8= "","",AN8)</f>
        <v>23. 1. 2019</v>
      </c>
      <c r="AN47" s="69"/>
      <c r="AO47" s="41"/>
      <c r="AP47" s="41"/>
      <c r="AQ47" s="41"/>
      <c r="AR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</row>
    <row r="49" s="1" customFormat="1" ht="13.65" customHeight="1">
      <c r="B49" s="40"/>
      <c r="C49" s="33" t="s">
        <v>30</v>
      </c>
      <c r="D49" s="41"/>
      <c r="E49" s="41"/>
      <c r="F49" s="41"/>
      <c r="G49" s="41"/>
      <c r="H49" s="41"/>
      <c r="I49" s="41"/>
      <c r="J49" s="41"/>
      <c r="K49" s="41"/>
      <c r="L49" s="41" t="str">
        <f>IF(E11= "","",E11)</f>
        <v>SŽDC s.o., OŘ UNL, ST Most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38</v>
      </c>
      <c r="AJ49" s="41"/>
      <c r="AK49" s="41"/>
      <c r="AL49" s="41"/>
      <c r="AM49" s="70" t="str">
        <f>IF(E17="","",E17)</f>
        <v xml:space="preserve"> </v>
      </c>
      <c r="AN49" s="41"/>
      <c r="AO49" s="41"/>
      <c r="AP49" s="41"/>
      <c r="AQ49" s="41"/>
      <c r="AR49" s="45"/>
      <c r="AS49" s="71" t="s">
        <v>60</v>
      </c>
      <c r="AT49" s="72"/>
      <c r="AU49" s="73"/>
      <c r="AV49" s="73"/>
      <c r="AW49" s="73"/>
      <c r="AX49" s="73"/>
      <c r="AY49" s="73"/>
      <c r="AZ49" s="73"/>
      <c r="BA49" s="73"/>
      <c r="BB49" s="73"/>
      <c r="BC49" s="73"/>
      <c r="BD49" s="74"/>
    </row>
    <row r="50" s="1" customFormat="1" ht="24.9" customHeight="1">
      <c r="B50" s="40"/>
      <c r="C50" s="33" t="s">
        <v>36</v>
      </c>
      <c r="D50" s="41"/>
      <c r="E50" s="41"/>
      <c r="F50" s="41"/>
      <c r="G50" s="41"/>
      <c r="H50" s="41"/>
      <c r="I50" s="41"/>
      <c r="J50" s="41"/>
      <c r="K50" s="41"/>
      <c r="L50" s="41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42</v>
      </c>
      <c r="AJ50" s="41"/>
      <c r="AK50" s="41"/>
      <c r="AL50" s="41"/>
      <c r="AM50" s="70" t="str">
        <f>IF(E20="","",E20)</f>
        <v>Ing. Horák Jiří, horak@szdc.cz, 602155923</v>
      </c>
      <c r="AN50" s="41"/>
      <c r="AO50" s="41"/>
      <c r="AP50" s="41"/>
      <c r="AQ50" s="41"/>
      <c r="AR50" s="45"/>
      <c r="AS50" s="75"/>
      <c r="AT50" s="76"/>
      <c r="AU50" s="77"/>
      <c r="AV50" s="77"/>
      <c r="AW50" s="77"/>
      <c r="AX50" s="77"/>
      <c r="AY50" s="77"/>
      <c r="AZ50" s="77"/>
      <c r="BA50" s="77"/>
      <c r="BB50" s="77"/>
      <c r="BC50" s="77"/>
      <c r="BD50" s="78"/>
    </row>
    <row r="51" s="1" customFormat="1" ht="10.8" customHeight="1"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79"/>
      <c r="AT51" s="80"/>
      <c r="AU51" s="81"/>
      <c r="AV51" s="81"/>
      <c r="AW51" s="81"/>
      <c r="AX51" s="81"/>
      <c r="AY51" s="81"/>
      <c r="AZ51" s="81"/>
      <c r="BA51" s="81"/>
      <c r="BB51" s="81"/>
      <c r="BC51" s="81"/>
      <c r="BD51" s="82"/>
    </row>
    <row r="52" s="1" customFormat="1" ht="29.28" customHeight="1">
      <c r="B52" s="40"/>
      <c r="C52" s="83" t="s">
        <v>61</v>
      </c>
      <c r="D52" s="84"/>
      <c r="E52" s="84"/>
      <c r="F52" s="84"/>
      <c r="G52" s="84"/>
      <c r="H52" s="85"/>
      <c r="I52" s="86" t="s">
        <v>62</v>
      </c>
      <c r="J52" s="84"/>
      <c r="K52" s="84"/>
      <c r="L52" s="84"/>
      <c r="M52" s="84"/>
      <c r="N52" s="84"/>
      <c r="O52" s="84"/>
      <c r="P52" s="84"/>
      <c r="Q52" s="84"/>
      <c r="R52" s="84"/>
      <c r="S52" s="84"/>
      <c r="T52" s="84"/>
      <c r="U52" s="84"/>
      <c r="V52" s="84"/>
      <c r="W52" s="84"/>
      <c r="X52" s="84"/>
      <c r="Y52" s="84"/>
      <c r="Z52" s="84"/>
      <c r="AA52" s="84"/>
      <c r="AB52" s="84"/>
      <c r="AC52" s="84"/>
      <c r="AD52" s="84"/>
      <c r="AE52" s="84"/>
      <c r="AF52" s="84"/>
      <c r="AG52" s="87" t="s">
        <v>63</v>
      </c>
      <c r="AH52" s="84"/>
      <c r="AI52" s="84"/>
      <c r="AJ52" s="84"/>
      <c r="AK52" s="84"/>
      <c r="AL52" s="84"/>
      <c r="AM52" s="84"/>
      <c r="AN52" s="86" t="s">
        <v>64</v>
      </c>
      <c r="AO52" s="84"/>
      <c r="AP52" s="84"/>
      <c r="AQ52" s="88" t="s">
        <v>65</v>
      </c>
      <c r="AR52" s="45"/>
      <c r="AS52" s="89" t="s">
        <v>66</v>
      </c>
      <c r="AT52" s="90" t="s">
        <v>67</v>
      </c>
      <c r="AU52" s="90" t="s">
        <v>68</v>
      </c>
      <c r="AV52" s="90" t="s">
        <v>69</v>
      </c>
      <c r="AW52" s="90" t="s">
        <v>70</v>
      </c>
      <c r="AX52" s="90" t="s">
        <v>71</v>
      </c>
      <c r="AY52" s="90" t="s">
        <v>72</v>
      </c>
      <c r="AZ52" s="90" t="s">
        <v>73</v>
      </c>
      <c r="BA52" s="90" t="s">
        <v>74</v>
      </c>
      <c r="BB52" s="90" t="s">
        <v>75</v>
      </c>
      <c r="BC52" s="90" t="s">
        <v>76</v>
      </c>
      <c r="BD52" s="91" t="s">
        <v>77</v>
      </c>
    </row>
    <row r="53" s="1" customFormat="1" ht="10.8" customHeight="1"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2"/>
      <c r="AT53" s="93"/>
      <c r="AU53" s="93"/>
      <c r="AV53" s="93"/>
      <c r="AW53" s="93"/>
      <c r="AX53" s="93"/>
      <c r="AY53" s="93"/>
      <c r="AZ53" s="93"/>
      <c r="BA53" s="93"/>
      <c r="BB53" s="93"/>
      <c r="BC53" s="93"/>
      <c r="BD53" s="94"/>
    </row>
    <row r="54" s="4" customFormat="1" ht="32.4" customHeight="1">
      <c r="B54" s="95"/>
      <c r="C54" s="96" t="s">
        <v>78</v>
      </c>
      <c r="D54" s="97"/>
      <c r="E54" s="97"/>
      <c r="F54" s="97"/>
      <c r="G54" s="97"/>
      <c r="H54" s="97"/>
      <c r="I54" s="97"/>
      <c r="J54" s="97"/>
      <c r="K54" s="97"/>
      <c r="L54" s="97"/>
      <c r="M54" s="97"/>
      <c r="N54" s="97"/>
      <c r="O54" s="97"/>
      <c r="P54" s="97"/>
      <c r="Q54" s="97"/>
      <c r="R54" s="97"/>
      <c r="S54" s="97"/>
      <c r="T54" s="97"/>
      <c r="U54" s="97"/>
      <c r="V54" s="97"/>
      <c r="W54" s="97"/>
      <c r="X54" s="97"/>
      <c r="Y54" s="97"/>
      <c r="Z54" s="97"/>
      <c r="AA54" s="97"/>
      <c r="AB54" s="97"/>
      <c r="AC54" s="97"/>
      <c r="AD54" s="97"/>
      <c r="AE54" s="97"/>
      <c r="AF54" s="97"/>
      <c r="AG54" s="98">
        <f>ROUND(AG55+AG58,2)</f>
        <v>0</v>
      </c>
      <c r="AH54" s="98"/>
      <c r="AI54" s="98"/>
      <c r="AJ54" s="98"/>
      <c r="AK54" s="98"/>
      <c r="AL54" s="98"/>
      <c r="AM54" s="98"/>
      <c r="AN54" s="99">
        <f>SUM(AG54,AT54)</f>
        <v>0</v>
      </c>
      <c r="AO54" s="99"/>
      <c r="AP54" s="99"/>
      <c r="AQ54" s="100" t="s">
        <v>39</v>
      </c>
      <c r="AR54" s="101"/>
      <c r="AS54" s="102">
        <f>ROUND(AS55+AS58,2)</f>
        <v>0</v>
      </c>
      <c r="AT54" s="103">
        <f>ROUND(SUM(AV54:AW54),2)</f>
        <v>0</v>
      </c>
      <c r="AU54" s="104">
        <f>ROUND(AU55+AU58,5)</f>
        <v>0</v>
      </c>
      <c r="AV54" s="103">
        <f>ROUND(AZ54*L29,2)</f>
        <v>0</v>
      </c>
      <c r="AW54" s="103">
        <f>ROUND(BA54*L30,2)</f>
        <v>0</v>
      </c>
      <c r="AX54" s="103">
        <f>ROUND(BB54*L29,2)</f>
        <v>0</v>
      </c>
      <c r="AY54" s="103">
        <f>ROUND(BC54*L30,2)</f>
        <v>0</v>
      </c>
      <c r="AZ54" s="103">
        <f>ROUND(AZ55+AZ58,2)</f>
        <v>0</v>
      </c>
      <c r="BA54" s="103">
        <f>ROUND(BA55+BA58,2)</f>
        <v>0</v>
      </c>
      <c r="BB54" s="103">
        <f>ROUND(BB55+BB58,2)</f>
        <v>0</v>
      </c>
      <c r="BC54" s="103">
        <f>ROUND(BC55+BC58,2)</f>
        <v>0</v>
      </c>
      <c r="BD54" s="105">
        <f>ROUND(BD55+BD58,2)</f>
        <v>0</v>
      </c>
      <c r="BS54" s="106" t="s">
        <v>79</v>
      </c>
      <c r="BT54" s="106" t="s">
        <v>80</v>
      </c>
      <c r="BU54" s="107" t="s">
        <v>81</v>
      </c>
      <c r="BV54" s="106" t="s">
        <v>82</v>
      </c>
      <c r="BW54" s="106" t="s">
        <v>5</v>
      </c>
      <c r="BX54" s="106" t="s">
        <v>83</v>
      </c>
      <c r="CL54" s="106" t="s">
        <v>19</v>
      </c>
    </row>
    <row r="55" s="5" customFormat="1" ht="16.5" customHeight="1">
      <c r="B55" s="108"/>
      <c r="C55" s="109"/>
      <c r="D55" s="110" t="s">
        <v>84</v>
      </c>
      <c r="E55" s="110"/>
      <c r="F55" s="110"/>
      <c r="G55" s="110"/>
      <c r="H55" s="110"/>
      <c r="I55" s="111"/>
      <c r="J55" s="110" t="s">
        <v>85</v>
      </c>
      <c r="K55" s="110"/>
      <c r="L55" s="110"/>
      <c r="M55" s="110"/>
      <c r="N55" s="110"/>
      <c r="O55" s="110"/>
      <c r="P55" s="110"/>
      <c r="Q55" s="110"/>
      <c r="R55" s="110"/>
      <c r="S55" s="110"/>
      <c r="T55" s="110"/>
      <c r="U55" s="110"/>
      <c r="V55" s="110"/>
      <c r="W55" s="110"/>
      <c r="X55" s="110"/>
      <c r="Y55" s="110"/>
      <c r="Z55" s="110"/>
      <c r="AA55" s="110"/>
      <c r="AB55" s="110"/>
      <c r="AC55" s="110"/>
      <c r="AD55" s="110"/>
      <c r="AE55" s="110"/>
      <c r="AF55" s="110"/>
      <c r="AG55" s="112">
        <f>ROUND(SUM(AG56:AG57),2)</f>
        <v>0</v>
      </c>
      <c r="AH55" s="111"/>
      <c r="AI55" s="111"/>
      <c r="AJ55" s="111"/>
      <c r="AK55" s="111"/>
      <c r="AL55" s="111"/>
      <c r="AM55" s="111"/>
      <c r="AN55" s="113">
        <f>SUM(AG55,AT55)</f>
        <v>0</v>
      </c>
      <c r="AO55" s="111"/>
      <c r="AP55" s="111"/>
      <c r="AQ55" s="114" t="s">
        <v>86</v>
      </c>
      <c r="AR55" s="115"/>
      <c r="AS55" s="116">
        <f>ROUND(SUM(AS56:AS57),2)</f>
        <v>0</v>
      </c>
      <c r="AT55" s="117">
        <f>ROUND(SUM(AV55:AW55),2)</f>
        <v>0</v>
      </c>
      <c r="AU55" s="118">
        <f>ROUND(SUM(AU56:AU57),5)</f>
        <v>0</v>
      </c>
      <c r="AV55" s="117">
        <f>ROUND(AZ55*L29,2)</f>
        <v>0</v>
      </c>
      <c r="AW55" s="117">
        <f>ROUND(BA55*L30,2)</f>
        <v>0</v>
      </c>
      <c r="AX55" s="117">
        <f>ROUND(BB55*L29,2)</f>
        <v>0</v>
      </c>
      <c r="AY55" s="117">
        <f>ROUND(BC55*L30,2)</f>
        <v>0</v>
      </c>
      <c r="AZ55" s="117">
        <f>ROUND(SUM(AZ56:AZ57),2)</f>
        <v>0</v>
      </c>
      <c r="BA55" s="117">
        <f>ROUND(SUM(BA56:BA57),2)</f>
        <v>0</v>
      </c>
      <c r="BB55" s="117">
        <f>ROUND(SUM(BB56:BB57),2)</f>
        <v>0</v>
      </c>
      <c r="BC55" s="117">
        <f>ROUND(SUM(BC56:BC57),2)</f>
        <v>0</v>
      </c>
      <c r="BD55" s="119">
        <f>ROUND(SUM(BD56:BD57),2)</f>
        <v>0</v>
      </c>
      <c r="BS55" s="120" t="s">
        <v>79</v>
      </c>
      <c r="BT55" s="120" t="s">
        <v>87</v>
      </c>
      <c r="BU55" s="120" t="s">
        <v>81</v>
      </c>
      <c r="BV55" s="120" t="s">
        <v>82</v>
      </c>
      <c r="BW55" s="120" t="s">
        <v>88</v>
      </c>
      <c r="BX55" s="120" t="s">
        <v>5</v>
      </c>
      <c r="CL55" s="120" t="s">
        <v>39</v>
      </c>
      <c r="CM55" s="120" t="s">
        <v>89</v>
      </c>
    </row>
    <row r="56" s="6" customFormat="1" ht="16.5" customHeight="1">
      <c r="A56" s="121" t="s">
        <v>90</v>
      </c>
      <c r="B56" s="122"/>
      <c r="C56" s="123"/>
      <c r="D56" s="123"/>
      <c r="E56" s="124" t="s">
        <v>91</v>
      </c>
      <c r="F56" s="124"/>
      <c r="G56" s="124"/>
      <c r="H56" s="124"/>
      <c r="I56" s="124"/>
      <c r="J56" s="123"/>
      <c r="K56" s="124" t="s">
        <v>92</v>
      </c>
      <c r="L56" s="124"/>
      <c r="M56" s="124"/>
      <c r="N56" s="124"/>
      <c r="O56" s="124"/>
      <c r="P56" s="124"/>
      <c r="Q56" s="124"/>
      <c r="R56" s="124"/>
      <c r="S56" s="124"/>
      <c r="T56" s="124"/>
      <c r="U56" s="124"/>
      <c r="V56" s="124"/>
      <c r="W56" s="124"/>
      <c r="X56" s="124"/>
      <c r="Y56" s="124"/>
      <c r="Z56" s="124"/>
      <c r="AA56" s="124"/>
      <c r="AB56" s="124"/>
      <c r="AC56" s="124"/>
      <c r="AD56" s="124"/>
      <c r="AE56" s="124"/>
      <c r="AF56" s="124"/>
      <c r="AG56" s="125">
        <f>'Č11 - Železniční svršek'!J32</f>
        <v>0</v>
      </c>
      <c r="AH56" s="123"/>
      <c r="AI56" s="123"/>
      <c r="AJ56" s="123"/>
      <c r="AK56" s="123"/>
      <c r="AL56" s="123"/>
      <c r="AM56" s="123"/>
      <c r="AN56" s="125">
        <f>SUM(AG56,AT56)</f>
        <v>0</v>
      </c>
      <c r="AO56" s="123"/>
      <c r="AP56" s="123"/>
      <c r="AQ56" s="126" t="s">
        <v>93</v>
      </c>
      <c r="AR56" s="127"/>
      <c r="AS56" s="128">
        <v>0</v>
      </c>
      <c r="AT56" s="129">
        <f>ROUND(SUM(AV56:AW56),2)</f>
        <v>0</v>
      </c>
      <c r="AU56" s="130">
        <f>'Č11 - Železniční svršek'!P88</f>
        <v>0</v>
      </c>
      <c r="AV56" s="129">
        <f>'Č11 - Železniční svršek'!J35</f>
        <v>0</v>
      </c>
      <c r="AW56" s="129">
        <f>'Č11 - Železniční svršek'!J36</f>
        <v>0</v>
      </c>
      <c r="AX56" s="129">
        <f>'Č11 - Železniční svršek'!J37</f>
        <v>0</v>
      </c>
      <c r="AY56" s="129">
        <f>'Č11 - Železniční svršek'!J38</f>
        <v>0</v>
      </c>
      <c r="AZ56" s="129">
        <f>'Č11 - Železniční svršek'!F35</f>
        <v>0</v>
      </c>
      <c r="BA56" s="129">
        <f>'Č11 - Železniční svršek'!F36</f>
        <v>0</v>
      </c>
      <c r="BB56" s="129">
        <f>'Č11 - Železniční svršek'!F37</f>
        <v>0</v>
      </c>
      <c r="BC56" s="129">
        <f>'Č11 - Železniční svršek'!F38</f>
        <v>0</v>
      </c>
      <c r="BD56" s="131">
        <f>'Č11 - Železniční svršek'!F39</f>
        <v>0</v>
      </c>
      <c r="BT56" s="132" t="s">
        <v>89</v>
      </c>
      <c r="BV56" s="132" t="s">
        <v>82</v>
      </c>
      <c r="BW56" s="132" t="s">
        <v>94</v>
      </c>
      <c r="BX56" s="132" t="s">
        <v>88</v>
      </c>
      <c r="CL56" s="132" t="s">
        <v>39</v>
      </c>
    </row>
    <row r="57" s="6" customFormat="1" ht="16.5" customHeight="1">
      <c r="A57" s="121" t="s">
        <v>90</v>
      </c>
      <c r="B57" s="122"/>
      <c r="C57" s="123"/>
      <c r="D57" s="123"/>
      <c r="E57" s="124" t="s">
        <v>95</v>
      </c>
      <c r="F57" s="124"/>
      <c r="G57" s="124"/>
      <c r="H57" s="124"/>
      <c r="I57" s="124"/>
      <c r="J57" s="123"/>
      <c r="K57" s="124" t="s">
        <v>96</v>
      </c>
      <c r="L57" s="124"/>
      <c r="M57" s="124"/>
      <c r="N57" s="124"/>
      <c r="O57" s="124"/>
      <c r="P57" s="124"/>
      <c r="Q57" s="124"/>
      <c r="R57" s="124"/>
      <c r="S57" s="124"/>
      <c r="T57" s="124"/>
      <c r="U57" s="124"/>
      <c r="V57" s="124"/>
      <c r="W57" s="124"/>
      <c r="X57" s="124"/>
      <c r="Y57" s="124"/>
      <c r="Z57" s="124"/>
      <c r="AA57" s="124"/>
      <c r="AB57" s="124"/>
      <c r="AC57" s="124"/>
      <c r="AD57" s="124"/>
      <c r="AE57" s="124"/>
      <c r="AF57" s="124"/>
      <c r="AG57" s="125">
        <f>'Č12 - Železniční spodek'!J32</f>
        <v>0</v>
      </c>
      <c r="AH57" s="123"/>
      <c r="AI57" s="123"/>
      <c r="AJ57" s="123"/>
      <c r="AK57" s="123"/>
      <c r="AL57" s="123"/>
      <c r="AM57" s="123"/>
      <c r="AN57" s="125">
        <f>SUM(AG57,AT57)</f>
        <v>0</v>
      </c>
      <c r="AO57" s="123"/>
      <c r="AP57" s="123"/>
      <c r="AQ57" s="126" t="s">
        <v>93</v>
      </c>
      <c r="AR57" s="127"/>
      <c r="AS57" s="128">
        <v>0</v>
      </c>
      <c r="AT57" s="129">
        <f>ROUND(SUM(AV57:AW57),2)</f>
        <v>0</v>
      </c>
      <c r="AU57" s="130">
        <f>'Č12 - Železniční spodek'!P88</f>
        <v>0</v>
      </c>
      <c r="AV57" s="129">
        <f>'Č12 - Železniční spodek'!J35</f>
        <v>0</v>
      </c>
      <c r="AW57" s="129">
        <f>'Č12 - Železniční spodek'!J36</f>
        <v>0</v>
      </c>
      <c r="AX57" s="129">
        <f>'Č12 - Železniční spodek'!J37</f>
        <v>0</v>
      </c>
      <c r="AY57" s="129">
        <f>'Č12 - Železniční spodek'!J38</f>
        <v>0</v>
      </c>
      <c r="AZ57" s="129">
        <f>'Č12 - Železniční spodek'!F35</f>
        <v>0</v>
      </c>
      <c r="BA57" s="129">
        <f>'Č12 - Železniční spodek'!F36</f>
        <v>0</v>
      </c>
      <c r="BB57" s="129">
        <f>'Č12 - Železniční spodek'!F37</f>
        <v>0</v>
      </c>
      <c r="BC57" s="129">
        <f>'Č12 - Železniční spodek'!F38</f>
        <v>0</v>
      </c>
      <c r="BD57" s="131">
        <f>'Č12 - Železniční spodek'!F39</f>
        <v>0</v>
      </c>
      <c r="BT57" s="132" t="s">
        <v>89</v>
      </c>
      <c r="BV57" s="132" t="s">
        <v>82</v>
      </c>
      <c r="BW57" s="132" t="s">
        <v>97</v>
      </c>
      <c r="BX57" s="132" t="s">
        <v>88</v>
      </c>
      <c r="CL57" s="132" t="s">
        <v>39</v>
      </c>
    </row>
    <row r="58" s="5" customFormat="1" ht="16.5" customHeight="1">
      <c r="B58" s="108"/>
      <c r="C58" s="109"/>
      <c r="D58" s="110" t="s">
        <v>98</v>
      </c>
      <c r="E58" s="110"/>
      <c r="F58" s="110"/>
      <c r="G58" s="110"/>
      <c r="H58" s="110"/>
      <c r="I58" s="111"/>
      <c r="J58" s="110" t="s">
        <v>99</v>
      </c>
      <c r="K58" s="110"/>
      <c r="L58" s="110"/>
      <c r="M58" s="110"/>
      <c r="N58" s="110"/>
      <c r="O58" s="110"/>
      <c r="P58" s="110"/>
      <c r="Q58" s="110"/>
      <c r="R58" s="110"/>
      <c r="S58" s="110"/>
      <c r="T58" s="110"/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10"/>
      <c r="AF58" s="110"/>
      <c r="AG58" s="112">
        <f>ROUND(AG59,2)</f>
        <v>0</v>
      </c>
      <c r="AH58" s="111"/>
      <c r="AI58" s="111"/>
      <c r="AJ58" s="111"/>
      <c r="AK58" s="111"/>
      <c r="AL58" s="111"/>
      <c r="AM58" s="111"/>
      <c r="AN58" s="113">
        <f>SUM(AG58,AT58)</f>
        <v>0</v>
      </c>
      <c r="AO58" s="111"/>
      <c r="AP58" s="111"/>
      <c r="AQ58" s="114" t="s">
        <v>86</v>
      </c>
      <c r="AR58" s="115"/>
      <c r="AS58" s="116">
        <f>ROUND(AS59,2)</f>
        <v>0</v>
      </c>
      <c r="AT58" s="117">
        <f>ROUND(SUM(AV58:AW58),2)</f>
        <v>0</v>
      </c>
      <c r="AU58" s="118">
        <f>ROUND(AU59,5)</f>
        <v>0</v>
      </c>
      <c r="AV58" s="117">
        <f>ROUND(AZ58*L29,2)</f>
        <v>0</v>
      </c>
      <c r="AW58" s="117">
        <f>ROUND(BA58*L30,2)</f>
        <v>0</v>
      </c>
      <c r="AX58" s="117">
        <f>ROUND(BB58*L29,2)</f>
        <v>0</v>
      </c>
      <c r="AY58" s="117">
        <f>ROUND(BC58*L30,2)</f>
        <v>0</v>
      </c>
      <c r="AZ58" s="117">
        <f>ROUND(AZ59,2)</f>
        <v>0</v>
      </c>
      <c r="BA58" s="117">
        <f>ROUND(BA59,2)</f>
        <v>0</v>
      </c>
      <c r="BB58" s="117">
        <f>ROUND(BB59,2)</f>
        <v>0</v>
      </c>
      <c r="BC58" s="117">
        <f>ROUND(BC59,2)</f>
        <v>0</v>
      </c>
      <c r="BD58" s="119">
        <f>ROUND(BD59,2)</f>
        <v>0</v>
      </c>
      <c r="BS58" s="120" t="s">
        <v>79</v>
      </c>
      <c r="BT58" s="120" t="s">
        <v>87</v>
      </c>
      <c r="BU58" s="120" t="s">
        <v>81</v>
      </c>
      <c r="BV58" s="120" t="s">
        <v>82</v>
      </c>
      <c r="BW58" s="120" t="s">
        <v>100</v>
      </c>
      <c r="BX58" s="120" t="s">
        <v>5</v>
      </c>
      <c r="CL58" s="120" t="s">
        <v>39</v>
      </c>
      <c r="CM58" s="120" t="s">
        <v>89</v>
      </c>
    </row>
    <row r="59" s="6" customFormat="1" ht="16.5" customHeight="1">
      <c r="A59" s="121" t="s">
        <v>90</v>
      </c>
      <c r="B59" s="122"/>
      <c r="C59" s="123"/>
      <c r="D59" s="123"/>
      <c r="E59" s="124" t="s">
        <v>101</v>
      </c>
      <c r="F59" s="124"/>
      <c r="G59" s="124"/>
      <c r="H59" s="124"/>
      <c r="I59" s="124"/>
      <c r="J59" s="123"/>
      <c r="K59" s="124" t="s">
        <v>102</v>
      </c>
      <c r="L59" s="124"/>
      <c r="M59" s="124"/>
      <c r="N59" s="124"/>
      <c r="O59" s="124"/>
      <c r="P59" s="124"/>
      <c r="Q59" s="124"/>
      <c r="R59" s="124"/>
      <c r="S59" s="124"/>
      <c r="T59" s="124"/>
      <c r="U59" s="124"/>
      <c r="V59" s="124"/>
      <c r="W59" s="124"/>
      <c r="X59" s="124"/>
      <c r="Y59" s="124"/>
      <c r="Z59" s="124"/>
      <c r="AA59" s="124"/>
      <c r="AB59" s="124"/>
      <c r="AC59" s="124"/>
      <c r="AD59" s="124"/>
      <c r="AE59" s="124"/>
      <c r="AF59" s="124"/>
      <c r="AG59" s="125">
        <f>'Č21 - VRN'!J32</f>
        <v>0</v>
      </c>
      <c r="AH59" s="123"/>
      <c r="AI59" s="123"/>
      <c r="AJ59" s="123"/>
      <c r="AK59" s="123"/>
      <c r="AL59" s="123"/>
      <c r="AM59" s="123"/>
      <c r="AN59" s="125">
        <f>SUM(AG59,AT59)</f>
        <v>0</v>
      </c>
      <c r="AO59" s="123"/>
      <c r="AP59" s="123"/>
      <c r="AQ59" s="126" t="s">
        <v>93</v>
      </c>
      <c r="AR59" s="127"/>
      <c r="AS59" s="133">
        <v>0</v>
      </c>
      <c r="AT59" s="134">
        <f>ROUND(SUM(AV59:AW59),2)</f>
        <v>0</v>
      </c>
      <c r="AU59" s="135">
        <f>'Č21 - VRN'!P86</f>
        <v>0</v>
      </c>
      <c r="AV59" s="134">
        <f>'Č21 - VRN'!J35</f>
        <v>0</v>
      </c>
      <c r="AW59" s="134">
        <f>'Č21 - VRN'!J36</f>
        <v>0</v>
      </c>
      <c r="AX59" s="134">
        <f>'Č21 - VRN'!J37</f>
        <v>0</v>
      </c>
      <c r="AY59" s="134">
        <f>'Č21 - VRN'!J38</f>
        <v>0</v>
      </c>
      <c r="AZ59" s="134">
        <f>'Č21 - VRN'!F35</f>
        <v>0</v>
      </c>
      <c r="BA59" s="134">
        <f>'Č21 - VRN'!F36</f>
        <v>0</v>
      </c>
      <c r="BB59" s="134">
        <f>'Č21 - VRN'!F37</f>
        <v>0</v>
      </c>
      <c r="BC59" s="134">
        <f>'Č21 - VRN'!F38</f>
        <v>0</v>
      </c>
      <c r="BD59" s="136">
        <f>'Č21 - VRN'!F39</f>
        <v>0</v>
      </c>
      <c r="BT59" s="132" t="s">
        <v>89</v>
      </c>
      <c r="BV59" s="132" t="s">
        <v>82</v>
      </c>
      <c r="BW59" s="132" t="s">
        <v>103</v>
      </c>
      <c r="BX59" s="132" t="s">
        <v>100</v>
      </c>
      <c r="CL59" s="132" t="s">
        <v>39</v>
      </c>
    </row>
    <row r="60" s="1" customFormat="1" ht="30" customHeight="1">
      <c r="B60" s="40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41"/>
      <c r="R60" s="41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  <c r="AF60" s="41"/>
      <c r="AG60" s="41"/>
      <c r="AH60" s="41"/>
      <c r="AI60" s="41"/>
      <c r="AJ60" s="41"/>
      <c r="AK60" s="41"/>
      <c r="AL60" s="41"/>
      <c r="AM60" s="41"/>
      <c r="AN60" s="41"/>
      <c r="AO60" s="41"/>
      <c r="AP60" s="41"/>
      <c r="AQ60" s="41"/>
      <c r="AR60" s="45"/>
    </row>
    <row r="61" s="1" customFormat="1" ht="6.96" customHeight="1">
      <c r="B61" s="59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45"/>
    </row>
  </sheetData>
  <sheetProtection sheet="1" formatColumns="0" formatRows="0" objects="1" scenarios="1" spinCount="100000" saltValue="6Bd9iQWvpYBbi3nOD1PPqcPL9x8WZt24CscxRmmaZnvUcXC1kxxT6Ee/PTvn9/iw3VI3n7NjcIuTuOWEJp6TSg==" hashValue="2WY06b/WaN+ZrtYU1kESOgCgUEEiFsDo4BXlfffPKWkV95DV6iUOxm3CWb5Dj+BrvrxCIseF65tC4Ljtg+N0ag==" algorithmName="SHA-512" password="CC35"/>
  <mergeCells count="58">
    <mergeCell ref="W31:AE31"/>
    <mergeCell ref="BE5:BE32"/>
    <mergeCell ref="AK26:AO26"/>
    <mergeCell ref="W29:AE29"/>
    <mergeCell ref="AK29:AO29"/>
    <mergeCell ref="W30:AE30"/>
    <mergeCell ref="AK30:AO30"/>
    <mergeCell ref="AK31:AO31"/>
    <mergeCell ref="W32:AE32"/>
    <mergeCell ref="AK32:AO32"/>
    <mergeCell ref="W33:AE33"/>
    <mergeCell ref="AK33:AO33"/>
    <mergeCell ref="X35:AB35"/>
    <mergeCell ref="AK35:AO35"/>
    <mergeCell ref="AR2:BE2"/>
    <mergeCell ref="AS49:AT51"/>
    <mergeCell ref="AM50:AP50"/>
    <mergeCell ref="L45:AO45"/>
    <mergeCell ref="AM47:AN47"/>
    <mergeCell ref="AM49:AP49"/>
    <mergeCell ref="K5:AO5"/>
    <mergeCell ref="K6:AO6"/>
    <mergeCell ref="E14:AJ14"/>
    <mergeCell ref="E23:AN23"/>
    <mergeCell ref="L28:P28"/>
    <mergeCell ref="W28:AE28"/>
    <mergeCell ref="AK28:AO28"/>
    <mergeCell ref="L29:P29"/>
    <mergeCell ref="L30:P30"/>
    <mergeCell ref="L31:P31"/>
    <mergeCell ref="L32:P32"/>
    <mergeCell ref="L33:P33"/>
    <mergeCell ref="AN52:AP52"/>
    <mergeCell ref="AG52:AM52"/>
    <mergeCell ref="AN55:AP55"/>
    <mergeCell ref="AG55:AM55"/>
    <mergeCell ref="AN56:AP56"/>
    <mergeCell ref="AG56:AM56"/>
    <mergeCell ref="AN57:AP57"/>
    <mergeCell ref="AG57:AM57"/>
    <mergeCell ref="AN58:AP58"/>
    <mergeCell ref="AG58:AM58"/>
    <mergeCell ref="AN59:AP59"/>
    <mergeCell ref="AG59:AM59"/>
    <mergeCell ref="AG54:AM54"/>
    <mergeCell ref="AN54:AP54"/>
    <mergeCell ref="C52:G52"/>
    <mergeCell ref="I52:AF52"/>
    <mergeCell ref="D55:H55"/>
    <mergeCell ref="J55:AF55"/>
    <mergeCell ref="E56:I56"/>
    <mergeCell ref="K56:AF56"/>
    <mergeCell ref="E57:I57"/>
    <mergeCell ref="K57:AF57"/>
    <mergeCell ref="D58:H58"/>
    <mergeCell ref="J58:AF58"/>
    <mergeCell ref="E59:I59"/>
    <mergeCell ref="K59:AF59"/>
  </mergeCells>
  <hyperlinks>
    <hyperlink ref="A56" location="'Č11 - Železniční svršek'!C2" display="/"/>
    <hyperlink ref="A57" location="'Č12 - Železniční spodek'!C2" display="/"/>
    <hyperlink ref="A59" location="'Č21 - VRN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94</v>
      </c>
      <c r="AZ2" s="138" t="s">
        <v>104</v>
      </c>
      <c r="BA2" s="138" t="s">
        <v>105</v>
      </c>
      <c r="BB2" s="138" t="s">
        <v>106</v>
      </c>
      <c r="BC2" s="138" t="s">
        <v>107</v>
      </c>
      <c r="BD2" s="138" t="s">
        <v>89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  <c r="AZ3" s="138" t="s">
        <v>108</v>
      </c>
      <c r="BA3" s="138" t="s">
        <v>109</v>
      </c>
      <c r="BB3" s="138" t="s">
        <v>106</v>
      </c>
      <c r="BC3" s="138" t="s">
        <v>110</v>
      </c>
      <c r="BD3" s="138" t="s">
        <v>89</v>
      </c>
    </row>
    <row r="4" ht="24.96" customHeight="1">
      <c r="B4" s="21"/>
      <c r="D4" s="142" t="s">
        <v>111</v>
      </c>
      <c r="L4" s="21"/>
      <c r="M4" s="25" t="s">
        <v>10</v>
      </c>
      <c r="AT4" s="18" t="s">
        <v>41</v>
      </c>
      <c r="AZ4" s="138" t="s">
        <v>112</v>
      </c>
      <c r="BA4" s="138" t="s">
        <v>113</v>
      </c>
      <c r="BB4" s="138" t="s">
        <v>106</v>
      </c>
      <c r="BC4" s="138" t="s">
        <v>114</v>
      </c>
      <c r="BD4" s="138" t="s">
        <v>89</v>
      </c>
    </row>
    <row r="5" ht="6.96" customHeight="1">
      <c r="B5" s="21"/>
      <c r="L5" s="21"/>
      <c r="AZ5" s="138" t="s">
        <v>115</v>
      </c>
      <c r="BA5" s="138" t="s">
        <v>116</v>
      </c>
      <c r="BB5" s="138" t="s">
        <v>117</v>
      </c>
      <c r="BC5" s="138" t="s">
        <v>118</v>
      </c>
      <c r="BD5" s="138" t="s">
        <v>89</v>
      </c>
    </row>
    <row r="6" ht="12" customHeight="1">
      <c r="B6" s="21"/>
      <c r="D6" s="143" t="s">
        <v>16</v>
      </c>
      <c r="L6" s="21"/>
      <c r="AZ6" s="138" t="s">
        <v>119</v>
      </c>
      <c r="BA6" s="138" t="s">
        <v>120</v>
      </c>
      <c r="BB6" s="138" t="s">
        <v>121</v>
      </c>
      <c r="BC6" s="138" t="s">
        <v>122</v>
      </c>
      <c r="BD6" s="138" t="s">
        <v>89</v>
      </c>
    </row>
    <row r="7" ht="16.5" customHeight="1">
      <c r="B7" s="21"/>
      <c r="E7" s="144" t="str">
        <f>'Rekapitulace stavby'!K6</f>
        <v>Oprava traťového úseku v km 8,0 - 10,174 (Herkules - Louka u Litvínova)</v>
      </c>
      <c r="F7" s="143"/>
      <c r="G7" s="143"/>
      <c r="H7" s="143"/>
      <c r="L7" s="21"/>
      <c r="AZ7" s="138" t="s">
        <v>123</v>
      </c>
      <c r="BA7" s="138" t="s">
        <v>124</v>
      </c>
      <c r="BB7" s="138" t="s">
        <v>106</v>
      </c>
      <c r="BC7" s="138" t="s">
        <v>125</v>
      </c>
      <c r="BD7" s="138" t="s">
        <v>89</v>
      </c>
    </row>
    <row r="8" ht="12" customHeight="1">
      <c r="B8" s="21"/>
      <c r="D8" s="143" t="s">
        <v>126</v>
      </c>
      <c r="L8" s="21"/>
      <c r="AZ8" s="138" t="s">
        <v>127</v>
      </c>
      <c r="BA8" s="138" t="s">
        <v>128</v>
      </c>
      <c r="BB8" s="138" t="s">
        <v>106</v>
      </c>
      <c r="BC8" s="138" t="s">
        <v>129</v>
      </c>
      <c r="BD8" s="138" t="s">
        <v>89</v>
      </c>
    </row>
    <row r="9" s="1" customFormat="1" ht="16.5" customHeight="1">
      <c r="B9" s="45"/>
      <c r="E9" s="144" t="s">
        <v>130</v>
      </c>
      <c r="F9" s="1"/>
      <c r="G9" s="1"/>
      <c r="H9" s="1"/>
      <c r="I9" s="145"/>
      <c r="L9" s="45"/>
      <c r="AZ9" s="138" t="s">
        <v>131</v>
      </c>
      <c r="BA9" s="138" t="s">
        <v>132</v>
      </c>
      <c r="BB9" s="138" t="s">
        <v>121</v>
      </c>
      <c r="BC9" s="138" t="s">
        <v>133</v>
      </c>
      <c r="BD9" s="138" t="s">
        <v>89</v>
      </c>
    </row>
    <row r="10" s="1" customFormat="1" ht="12" customHeight="1">
      <c r="B10" s="45"/>
      <c r="D10" s="143" t="s">
        <v>134</v>
      </c>
      <c r="I10" s="145"/>
      <c r="L10" s="45"/>
      <c r="AZ10" s="138" t="s">
        <v>135</v>
      </c>
      <c r="BA10" s="138" t="s">
        <v>136</v>
      </c>
      <c r="BB10" s="138" t="s">
        <v>106</v>
      </c>
      <c r="BC10" s="138" t="s">
        <v>137</v>
      </c>
      <c r="BD10" s="138" t="s">
        <v>89</v>
      </c>
    </row>
    <row r="11" s="1" customFormat="1" ht="36.96" customHeight="1">
      <c r="B11" s="45"/>
      <c r="E11" s="146" t="s">
        <v>138</v>
      </c>
      <c r="F11" s="1"/>
      <c r="G11" s="1"/>
      <c r="H11" s="1"/>
      <c r="I11" s="145"/>
      <c r="L11" s="45"/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39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23. 1. 2019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tr">
        <f>IF('Rekapitulace stavby'!AN16="","",'Rekapitulace stavby'!AN16)</f>
        <v/>
      </c>
      <c r="L22" s="45"/>
    </row>
    <row r="23" s="1" customFormat="1" ht="18" customHeight="1">
      <c r="B23" s="45"/>
      <c r="E23" s="18" t="str">
        <f>IF('Rekapitulace stavby'!E17="","",'Rekapitulace stavby'!E17)</f>
        <v xml:space="preserve"> </v>
      </c>
      <c r="I23" s="147" t="s">
        <v>34</v>
      </c>
      <c r="J23" s="18" t="str">
        <f>IF('Rekapitulace stavby'!AN17="","",'Rekapitulace stavby'!AN17)</f>
        <v/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ROUND(J88,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ROUND((SUM(BE88:BE206)),  2)</f>
        <v>0</v>
      </c>
      <c r="I35" s="158">
        <v>0.20999999999999999</v>
      </c>
      <c r="J35" s="157">
        <f>ROUND(((SUM(BE88:BE206))*I35),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ROUND((SUM(BF88:BF206)),  2)</f>
        <v>0</v>
      </c>
      <c r="I36" s="158">
        <v>0.14999999999999999</v>
      </c>
      <c r="J36" s="157">
        <f>ROUND(((SUM(BF88:BF206))*I36),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ROUND((SUM(BG88:BG206)),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ROUND((SUM(BH88:BH206)),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ROUND((SUM(BI88:BI206)),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139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Oprava traťového úseku v km 8,0 - 10,174 (Herkules - Louka u Litvínova)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126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130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134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Č11 - Železniční svršek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železniční trať Herkules - Louka u Litvínova</v>
      </c>
      <c r="G56" s="41"/>
      <c r="H56" s="41"/>
      <c r="I56" s="147" t="s">
        <v>24</v>
      </c>
      <c r="J56" s="69" t="str">
        <f>IF(J14="","",J14)</f>
        <v>23. 1. 2019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140</v>
      </c>
      <c r="D61" s="175"/>
      <c r="E61" s="175"/>
      <c r="F61" s="175"/>
      <c r="G61" s="175"/>
      <c r="H61" s="175"/>
      <c r="I61" s="176"/>
      <c r="J61" s="177" t="s">
        <v>141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J88</f>
        <v>0</v>
      </c>
      <c r="K63" s="41"/>
      <c r="L63" s="45"/>
      <c r="AU63" s="18" t="s">
        <v>142</v>
      </c>
    </row>
    <row r="64" s="8" customFormat="1" ht="24.96" customHeight="1">
      <c r="B64" s="179"/>
      <c r="C64" s="180"/>
      <c r="D64" s="181" t="s">
        <v>143</v>
      </c>
      <c r="E64" s="182"/>
      <c r="F64" s="182"/>
      <c r="G64" s="182"/>
      <c r="H64" s="182"/>
      <c r="I64" s="183"/>
      <c r="J64" s="184">
        <f>J89</f>
        <v>0</v>
      </c>
      <c r="K64" s="180"/>
      <c r="L64" s="185"/>
    </row>
    <row r="65" s="9" customFormat="1" ht="19.92" customHeight="1">
      <c r="B65" s="186"/>
      <c r="C65" s="123"/>
      <c r="D65" s="187" t="s">
        <v>144</v>
      </c>
      <c r="E65" s="188"/>
      <c r="F65" s="188"/>
      <c r="G65" s="188"/>
      <c r="H65" s="188"/>
      <c r="I65" s="189"/>
      <c r="J65" s="190">
        <f>J90</f>
        <v>0</v>
      </c>
      <c r="K65" s="123"/>
      <c r="L65" s="191"/>
    </row>
    <row r="66" s="8" customFormat="1" ht="24.96" customHeight="1">
      <c r="B66" s="179"/>
      <c r="C66" s="180"/>
      <c r="D66" s="181" t="s">
        <v>145</v>
      </c>
      <c r="E66" s="182"/>
      <c r="F66" s="182"/>
      <c r="G66" s="182"/>
      <c r="H66" s="182"/>
      <c r="I66" s="183"/>
      <c r="J66" s="184">
        <f>J175</f>
        <v>0</v>
      </c>
      <c r="K66" s="180"/>
      <c r="L66" s="185"/>
    </row>
    <row r="67" s="1" customFormat="1" ht="21.84" customHeight="1">
      <c r="B67" s="40"/>
      <c r="C67" s="41"/>
      <c r="D67" s="41"/>
      <c r="E67" s="41"/>
      <c r="F67" s="41"/>
      <c r="G67" s="41"/>
      <c r="H67" s="41"/>
      <c r="I67" s="145"/>
      <c r="J67" s="41"/>
      <c r="K67" s="41"/>
      <c r="L67" s="45"/>
    </row>
    <row r="68" s="1" customFormat="1" ht="6.96" customHeight="1">
      <c r="B68" s="59"/>
      <c r="C68" s="60"/>
      <c r="D68" s="60"/>
      <c r="E68" s="60"/>
      <c r="F68" s="60"/>
      <c r="G68" s="60"/>
      <c r="H68" s="60"/>
      <c r="I68" s="169"/>
      <c r="J68" s="60"/>
      <c r="K68" s="60"/>
      <c r="L68" s="45"/>
    </row>
    <row r="72" s="1" customFormat="1" ht="6.96" customHeight="1">
      <c r="B72" s="61"/>
      <c r="C72" s="62"/>
      <c r="D72" s="62"/>
      <c r="E72" s="62"/>
      <c r="F72" s="62"/>
      <c r="G72" s="62"/>
      <c r="H72" s="62"/>
      <c r="I72" s="172"/>
      <c r="J72" s="62"/>
      <c r="K72" s="62"/>
      <c r="L72" s="45"/>
    </row>
    <row r="73" s="1" customFormat="1" ht="24.96" customHeight="1">
      <c r="B73" s="40"/>
      <c r="C73" s="24" t="s">
        <v>146</v>
      </c>
      <c r="D73" s="41"/>
      <c r="E73" s="41"/>
      <c r="F73" s="41"/>
      <c r="G73" s="41"/>
      <c r="H73" s="41"/>
      <c r="I73" s="145"/>
      <c r="J73" s="41"/>
      <c r="K73" s="41"/>
      <c r="L73" s="45"/>
    </row>
    <row r="74" s="1" customFormat="1" ht="6.96" customHeight="1">
      <c r="B74" s="40"/>
      <c r="C74" s="41"/>
      <c r="D74" s="41"/>
      <c r="E74" s="41"/>
      <c r="F74" s="41"/>
      <c r="G74" s="41"/>
      <c r="H74" s="41"/>
      <c r="I74" s="145"/>
      <c r="J74" s="41"/>
      <c r="K74" s="41"/>
      <c r="L74" s="45"/>
    </row>
    <row r="75" s="1" customFormat="1" ht="12" customHeight="1">
      <c r="B75" s="40"/>
      <c r="C75" s="33" t="s">
        <v>16</v>
      </c>
      <c r="D75" s="41"/>
      <c r="E75" s="41"/>
      <c r="F75" s="41"/>
      <c r="G75" s="41"/>
      <c r="H75" s="41"/>
      <c r="I75" s="145"/>
      <c r="J75" s="41"/>
      <c r="K75" s="41"/>
      <c r="L75" s="45"/>
    </row>
    <row r="76" s="1" customFormat="1" ht="16.5" customHeight="1">
      <c r="B76" s="40"/>
      <c r="C76" s="41"/>
      <c r="D76" s="41"/>
      <c r="E76" s="173" t="str">
        <f>E7</f>
        <v>Oprava traťového úseku v km 8,0 - 10,174 (Herkules - Louka u Litvínova)</v>
      </c>
      <c r="F76" s="33"/>
      <c r="G76" s="33"/>
      <c r="H76" s="33"/>
      <c r="I76" s="145"/>
      <c r="J76" s="41"/>
      <c r="K76" s="41"/>
      <c r="L76" s="45"/>
    </row>
    <row r="77" ht="12" customHeight="1">
      <c r="B77" s="22"/>
      <c r="C77" s="33" t="s">
        <v>126</v>
      </c>
      <c r="D77" s="23"/>
      <c r="E77" s="23"/>
      <c r="F77" s="23"/>
      <c r="G77" s="23"/>
      <c r="H77" s="23"/>
      <c r="I77" s="137"/>
      <c r="J77" s="23"/>
      <c r="K77" s="23"/>
      <c r="L77" s="21"/>
    </row>
    <row r="78" s="1" customFormat="1" ht="16.5" customHeight="1">
      <c r="B78" s="40"/>
      <c r="C78" s="41"/>
      <c r="D78" s="41"/>
      <c r="E78" s="173" t="s">
        <v>130</v>
      </c>
      <c r="F78" s="41"/>
      <c r="G78" s="41"/>
      <c r="H78" s="41"/>
      <c r="I78" s="145"/>
      <c r="J78" s="41"/>
      <c r="K78" s="41"/>
      <c r="L78" s="45"/>
    </row>
    <row r="79" s="1" customFormat="1" ht="12" customHeight="1">
      <c r="B79" s="40"/>
      <c r="C79" s="33" t="s">
        <v>134</v>
      </c>
      <c r="D79" s="41"/>
      <c r="E79" s="41"/>
      <c r="F79" s="41"/>
      <c r="G79" s="41"/>
      <c r="H79" s="41"/>
      <c r="I79" s="145"/>
      <c r="J79" s="41"/>
      <c r="K79" s="41"/>
      <c r="L79" s="45"/>
    </row>
    <row r="80" s="1" customFormat="1" ht="16.5" customHeight="1">
      <c r="B80" s="40"/>
      <c r="C80" s="41"/>
      <c r="D80" s="41"/>
      <c r="E80" s="66" t="str">
        <f>E11</f>
        <v>Č11 - Železniční svršek</v>
      </c>
      <c r="F80" s="41"/>
      <c r="G80" s="41"/>
      <c r="H80" s="41"/>
      <c r="I80" s="145"/>
      <c r="J80" s="41"/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5"/>
      <c r="J81" s="41"/>
      <c r="K81" s="41"/>
      <c r="L81" s="45"/>
    </row>
    <row r="82" s="1" customFormat="1" ht="12" customHeight="1">
      <c r="B82" s="40"/>
      <c r="C82" s="33" t="s">
        <v>22</v>
      </c>
      <c r="D82" s="41"/>
      <c r="E82" s="41"/>
      <c r="F82" s="28" t="str">
        <f>F14</f>
        <v>železniční trať Herkules - Louka u Litvínova</v>
      </c>
      <c r="G82" s="41"/>
      <c r="H82" s="41"/>
      <c r="I82" s="147" t="s">
        <v>24</v>
      </c>
      <c r="J82" s="69" t="str">
        <f>IF(J14="","",J14)</f>
        <v>23. 1. 2019</v>
      </c>
      <c r="K82" s="41"/>
      <c r="L82" s="45"/>
    </row>
    <row r="83" s="1" customFormat="1" ht="6.96" customHeight="1"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45"/>
    </row>
    <row r="84" s="1" customFormat="1" ht="13.65" customHeight="1">
      <c r="B84" s="40"/>
      <c r="C84" s="33" t="s">
        <v>30</v>
      </c>
      <c r="D84" s="41"/>
      <c r="E84" s="41"/>
      <c r="F84" s="28" t="str">
        <f>E17</f>
        <v>SŽDC s.o., OŘ UNL, ST Most</v>
      </c>
      <c r="G84" s="41"/>
      <c r="H84" s="41"/>
      <c r="I84" s="147" t="s">
        <v>38</v>
      </c>
      <c r="J84" s="38" t="str">
        <f>E23</f>
        <v xml:space="preserve"> </v>
      </c>
      <c r="K84" s="41"/>
      <c r="L84" s="45"/>
    </row>
    <row r="85" s="1" customFormat="1" ht="38.55" customHeight="1">
      <c r="B85" s="40"/>
      <c r="C85" s="33" t="s">
        <v>36</v>
      </c>
      <c r="D85" s="41"/>
      <c r="E85" s="41"/>
      <c r="F85" s="28" t="str">
        <f>IF(E20="","",E20)</f>
        <v>Vyplň údaj</v>
      </c>
      <c r="G85" s="41"/>
      <c r="H85" s="41"/>
      <c r="I85" s="147" t="s">
        <v>42</v>
      </c>
      <c r="J85" s="38" t="str">
        <f>E26</f>
        <v>Ing. Horák Jiří, horak@szdc.cz, 602155923</v>
      </c>
      <c r="K85" s="41"/>
      <c r="L85" s="45"/>
    </row>
    <row r="86" s="1" customFormat="1" ht="10.32" customHeight="1">
      <c r="B86" s="40"/>
      <c r="C86" s="41"/>
      <c r="D86" s="41"/>
      <c r="E86" s="41"/>
      <c r="F86" s="41"/>
      <c r="G86" s="41"/>
      <c r="H86" s="41"/>
      <c r="I86" s="145"/>
      <c r="J86" s="41"/>
      <c r="K86" s="41"/>
      <c r="L86" s="45"/>
    </row>
    <row r="87" s="10" customFormat="1" ht="29.28" customHeight="1">
      <c r="B87" s="192"/>
      <c r="C87" s="193" t="s">
        <v>147</v>
      </c>
      <c r="D87" s="194" t="s">
        <v>65</v>
      </c>
      <c r="E87" s="194" t="s">
        <v>61</v>
      </c>
      <c r="F87" s="194" t="s">
        <v>62</v>
      </c>
      <c r="G87" s="194" t="s">
        <v>148</v>
      </c>
      <c r="H87" s="194" t="s">
        <v>149</v>
      </c>
      <c r="I87" s="195" t="s">
        <v>150</v>
      </c>
      <c r="J87" s="194" t="s">
        <v>141</v>
      </c>
      <c r="K87" s="196" t="s">
        <v>151</v>
      </c>
      <c r="L87" s="197"/>
      <c r="M87" s="89" t="s">
        <v>39</v>
      </c>
      <c r="N87" s="90" t="s">
        <v>50</v>
      </c>
      <c r="O87" s="90" t="s">
        <v>152</v>
      </c>
      <c r="P87" s="90" t="s">
        <v>153</v>
      </c>
      <c r="Q87" s="90" t="s">
        <v>154</v>
      </c>
      <c r="R87" s="90" t="s">
        <v>155</v>
      </c>
      <c r="S87" s="90" t="s">
        <v>156</v>
      </c>
      <c r="T87" s="91" t="s">
        <v>157</v>
      </c>
    </row>
    <row r="88" s="1" customFormat="1" ht="22.8" customHeight="1">
      <c r="B88" s="40"/>
      <c r="C88" s="96" t="s">
        <v>158</v>
      </c>
      <c r="D88" s="41"/>
      <c r="E88" s="41"/>
      <c r="F88" s="41"/>
      <c r="G88" s="41"/>
      <c r="H88" s="41"/>
      <c r="I88" s="145"/>
      <c r="J88" s="198">
        <f>BK88</f>
        <v>0</v>
      </c>
      <c r="K88" s="41"/>
      <c r="L88" s="45"/>
      <c r="M88" s="92"/>
      <c r="N88" s="93"/>
      <c r="O88" s="93"/>
      <c r="P88" s="199">
        <f>P89+P175</f>
        <v>0</v>
      </c>
      <c r="Q88" s="93"/>
      <c r="R88" s="199">
        <f>R89+R175</f>
        <v>25561.544999999998</v>
      </c>
      <c r="S88" s="93"/>
      <c r="T88" s="200">
        <f>T89+T175</f>
        <v>0</v>
      </c>
      <c r="AT88" s="18" t="s">
        <v>79</v>
      </c>
      <c r="AU88" s="18" t="s">
        <v>142</v>
      </c>
      <c r="BK88" s="201">
        <f>BK89+BK175</f>
        <v>0</v>
      </c>
    </row>
    <row r="89" s="11" customFormat="1" ht="25.92" customHeight="1">
      <c r="B89" s="202"/>
      <c r="C89" s="203"/>
      <c r="D89" s="204" t="s">
        <v>79</v>
      </c>
      <c r="E89" s="205" t="s">
        <v>159</v>
      </c>
      <c r="F89" s="205" t="s">
        <v>160</v>
      </c>
      <c r="G89" s="203"/>
      <c r="H89" s="203"/>
      <c r="I89" s="206"/>
      <c r="J89" s="207">
        <f>BK89</f>
        <v>0</v>
      </c>
      <c r="K89" s="203"/>
      <c r="L89" s="208"/>
      <c r="M89" s="209"/>
      <c r="N89" s="210"/>
      <c r="O89" s="210"/>
      <c r="P89" s="211">
        <f>P90</f>
        <v>0</v>
      </c>
      <c r="Q89" s="210"/>
      <c r="R89" s="211">
        <f>R90</f>
        <v>25561.544999999998</v>
      </c>
      <c r="S89" s="210"/>
      <c r="T89" s="212">
        <f>T90</f>
        <v>0</v>
      </c>
      <c r="AR89" s="213" t="s">
        <v>87</v>
      </c>
      <c r="AT89" s="214" t="s">
        <v>79</v>
      </c>
      <c r="AU89" s="214" t="s">
        <v>80</v>
      </c>
      <c r="AY89" s="213" t="s">
        <v>161</v>
      </c>
      <c r="BK89" s="215">
        <f>BK90</f>
        <v>0</v>
      </c>
    </row>
    <row r="90" s="11" customFormat="1" ht="22.8" customHeight="1">
      <c r="B90" s="202"/>
      <c r="C90" s="203"/>
      <c r="D90" s="204" t="s">
        <v>79</v>
      </c>
      <c r="E90" s="216" t="s">
        <v>162</v>
      </c>
      <c r="F90" s="216" t="s">
        <v>163</v>
      </c>
      <c r="G90" s="203"/>
      <c r="H90" s="203"/>
      <c r="I90" s="206"/>
      <c r="J90" s="217">
        <f>BK90</f>
        <v>0</v>
      </c>
      <c r="K90" s="203"/>
      <c r="L90" s="208"/>
      <c r="M90" s="209"/>
      <c r="N90" s="210"/>
      <c r="O90" s="210"/>
      <c r="P90" s="211">
        <f>SUM(P91:P174)</f>
        <v>0</v>
      </c>
      <c r="Q90" s="210"/>
      <c r="R90" s="211">
        <f>SUM(R91:R174)</f>
        <v>25561.544999999998</v>
      </c>
      <c r="S90" s="210"/>
      <c r="T90" s="212">
        <f>SUM(T91:T174)</f>
        <v>0</v>
      </c>
      <c r="AR90" s="213" t="s">
        <v>87</v>
      </c>
      <c r="AT90" s="214" t="s">
        <v>79</v>
      </c>
      <c r="AU90" s="214" t="s">
        <v>87</v>
      </c>
      <c r="AY90" s="213" t="s">
        <v>161</v>
      </c>
      <c r="BK90" s="215">
        <f>SUM(BK91:BK174)</f>
        <v>0</v>
      </c>
    </row>
    <row r="91" s="1" customFormat="1" ht="33.75" customHeight="1">
      <c r="B91" s="40"/>
      <c r="C91" s="218" t="s">
        <v>87</v>
      </c>
      <c r="D91" s="218" t="s">
        <v>164</v>
      </c>
      <c r="E91" s="219" t="s">
        <v>165</v>
      </c>
      <c r="F91" s="220" t="s">
        <v>166</v>
      </c>
      <c r="G91" s="221" t="s">
        <v>117</v>
      </c>
      <c r="H91" s="222">
        <v>165</v>
      </c>
      <c r="I91" s="223"/>
      <c r="J91" s="224">
        <f>ROUND(I91*H91,2)</f>
        <v>0</v>
      </c>
      <c r="K91" s="220" t="s">
        <v>167</v>
      </c>
      <c r="L91" s="45"/>
      <c r="M91" s="225" t="s">
        <v>39</v>
      </c>
      <c r="N91" s="226" t="s">
        <v>53</v>
      </c>
      <c r="O91" s="81"/>
      <c r="P91" s="227">
        <f>O91*H91</f>
        <v>0</v>
      </c>
      <c r="Q91" s="227">
        <v>0</v>
      </c>
      <c r="R91" s="227">
        <f>Q91*H91</f>
        <v>0</v>
      </c>
      <c r="S91" s="227">
        <v>0</v>
      </c>
      <c r="T91" s="228">
        <f>S91*H91</f>
        <v>0</v>
      </c>
      <c r="AR91" s="18" t="s">
        <v>168</v>
      </c>
      <c r="AT91" s="18" t="s">
        <v>164</v>
      </c>
      <c r="AU91" s="18" t="s">
        <v>89</v>
      </c>
      <c r="AY91" s="18" t="s">
        <v>161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18" t="s">
        <v>168</v>
      </c>
      <c r="BK91" s="229">
        <f>ROUND(I91*H91,2)</f>
        <v>0</v>
      </c>
      <c r="BL91" s="18" t="s">
        <v>168</v>
      </c>
      <c r="BM91" s="18" t="s">
        <v>169</v>
      </c>
    </row>
    <row r="92" s="1" customFormat="1">
      <c r="B92" s="40"/>
      <c r="C92" s="41"/>
      <c r="D92" s="230" t="s">
        <v>170</v>
      </c>
      <c r="E92" s="41"/>
      <c r="F92" s="231" t="s">
        <v>171</v>
      </c>
      <c r="G92" s="41"/>
      <c r="H92" s="41"/>
      <c r="I92" s="145"/>
      <c r="J92" s="41"/>
      <c r="K92" s="41"/>
      <c r="L92" s="45"/>
      <c r="M92" s="232"/>
      <c r="N92" s="81"/>
      <c r="O92" s="81"/>
      <c r="P92" s="81"/>
      <c r="Q92" s="81"/>
      <c r="R92" s="81"/>
      <c r="S92" s="81"/>
      <c r="T92" s="82"/>
      <c r="AT92" s="18" t="s">
        <v>170</v>
      </c>
      <c r="AU92" s="18" t="s">
        <v>89</v>
      </c>
    </row>
    <row r="93" s="12" customFormat="1">
      <c r="B93" s="233"/>
      <c r="C93" s="234"/>
      <c r="D93" s="230" t="s">
        <v>172</v>
      </c>
      <c r="E93" s="235" t="s">
        <v>115</v>
      </c>
      <c r="F93" s="236" t="s">
        <v>173</v>
      </c>
      <c r="G93" s="234"/>
      <c r="H93" s="237">
        <v>165</v>
      </c>
      <c r="I93" s="238"/>
      <c r="J93" s="234"/>
      <c r="K93" s="234"/>
      <c r="L93" s="239"/>
      <c r="M93" s="240"/>
      <c r="N93" s="241"/>
      <c r="O93" s="241"/>
      <c r="P93" s="241"/>
      <c r="Q93" s="241"/>
      <c r="R93" s="241"/>
      <c r="S93" s="241"/>
      <c r="T93" s="242"/>
      <c r="AT93" s="243" t="s">
        <v>172</v>
      </c>
      <c r="AU93" s="243" t="s">
        <v>89</v>
      </c>
      <c r="AV93" s="12" t="s">
        <v>89</v>
      </c>
      <c r="AW93" s="12" t="s">
        <v>41</v>
      </c>
      <c r="AX93" s="12" t="s">
        <v>87</v>
      </c>
      <c r="AY93" s="243" t="s">
        <v>161</v>
      </c>
    </row>
    <row r="94" s="1" customFormat="1" ht="22.5" customHeight="1">
      <c r="B94" s="40"/>
      <c r="C94" s="218" t="s">
        <v>89</v>
      </c>
      <c r="D94" s="218" t="s">
        <v>164</v>
      </c>
      <c r="E94" s="219" t="s">
        <v>174</v>
      </c>
      <c r="F94" s="220" t="s">
        <v>175</v>
      </c>
      <c r="G94" s="221" t="s">
        <v>121</v>
      </c>
      <c r="H94" s="222">
        <v>0.30599999999999999</v>
      </c>
      <c r="I94" s="223"/>
      <c r="J94" s="224">
        <f>ROUND(I94*H94,2)</f>
        <v>0</v>
      </c>
      <c r="K94" s="220" t="s">
        <v>167</v>
      </c>
      <c r="L94" s="45"/>
      <c r="M94" s="225" t="s">
        <v>39</v>
      </c>
      <c r="N94" s="226" t="s">
        <v>53</v>
      </c>
      <c r="O94" s="81"/>
      <c r="P94" s="227">
        <f>O94*H94</f>
        <v>0</v>
      </c>
      <c r="Q94" s="227">
        <v>0</v>
      </c>
      <c r="R94" s="227">
        <f>Q94*H94</f>
        <v>0</v>
      </c>
      <c r="S94" s="227">
        <v>0</v>
      </c>
      <c r="T94" s="228">
        <f>S94*H94</f>
        <v>0</v>
      </c>
      <c r="AR94" s="18" t="s">
        <v>168</v>
      </c>
      <c r="AT94" s="18" t="s">
        <v>164</v>
      </c>
      <c r="AU94" s="18" t="s">
        <v>89</v>
      </c>
      <c r="AY94" s="18" t="s">
        <v>161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18" t="s">
        <v>168</v>
      </c>
      <c r="BK94" s="229">
        <f>ROUND(I94*H94,2)</f>
        <v>0</v>
      </c>
      <c r="BL94" s="18" t="s">
        <v>168</v>
      </c>
      <c r="BM94" s="18" t="s">
        <v>176</v>
      </c>
    </row>
    <row r="95" s="1" customFormat="1">
      <c r="B95" s="40"/>
      <c r="C95" s="41"/>
      <c r="D95" s="230" t="s">
        <v>177</v>
      </c>
      <c r="E95" s="41"/>
      <c r="F95" s="231" t="s">
        <v>178</v>
      </c>
      <c r="G95" s="41"/>
      <c r="H95" s="41"/>
      <c r="I95" s="145"/>
      <c r="J95" s="41"/>
      <c r="K95" s="41"/>
      <c r="L95" s="45"/>
      <c r="M95" s="232"/>
      <c r="N95" s="81"/>
      <c r="O95" s="81"/>
      <c r="P95" s="81"/>
      <c r="Q95" s="81"/>
      <c r="R95" s="81"/>
      <c r="S95" s="81"/>
      <c r="T95" s="82"/>
      <c r="AT95" s="18" t="s">
        <v>177</v>
      </c>
      <c r="AU95" s="18" t="s">
        <v>89</v>
      </c>
    </row>
    <row r="96" s="12" customFormat="1">
      <c r="B96" s="233"/>
      <c r="C96" s="234"/>
      <c r="D96" s="230" t="s">
        <v>172</v>
      </c>
      <c r="E96" s="235" t="s">
        <v>39</v>
      </c>
      <c r="F96" s="236" t="s">
        <v>131</v>
      </c>
      <c r="G96" s="234"/>
      <c r="H96" s="237">
        <v>0.30599999999999999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AT96" s="243" t="s">
        <v>172</v>
      </c>
      <c r="AU96" s="243" t="s">
        <v>89</v>
      </c>
      <c r="AV96" s="12" t="s">
        <v>89</v>
      </c>
      <c r="AW96" s="12" t="s">
        <v>41</v>
      </c>
      <c r="AX96" s="12" t="s">
        <v>87</v>
      </c>
      <c r="AY96" s="243" t="s">
        <v>161</v>
      </c>
    </row>
    <row r="97" s="1" customFormat="1" ht="78.75" customHeight="1">
      <c r="B97" s="40"/>
      <c r="C97" s="218" t="s">
        <v>179</v>
      </c>
      <c r="D97" s="218" t="s">
        <v>164</v>
      </c>
      <c r="E97" s="219" t="s">
        <v>180</v>
      </c>
      <c r="F97" s="220" t="s">
        <v>181</v>
      </c>
      <c r="G97" s="221" t="s">
        <v>121</v>
      </c>
      <c r="H97" s="222">
        <v>0.30599999999999999</v>
      </c>
      <c r="I97" s="223"/>
      <c r="J97" s="224">
        <f>ROUND(I97*H97,2)</f>
        <v>0</v>
      </c>
      <c r="K97" s="220" t="s">
        <v>167</v>
      </c>
      <c r="L97" s="45"/>
      <c r="M97" s="225" t="s">
        <v>39</v>
      </c>
      <c r="N97" s="226" t="s">
        <v>53</v>
      </c>
      <c r="O97" s="81"/>
      <c r="P97" s="227">
        <f>O97*H97</f>
        <v>0</v>
      </c>
      <c r="Q97" s="227">
        <v>0</v>
      </c>
      <c r="R97" s="227">
        <f>Q97*H97</f>
        <v>0</v>
      </c>
      <c r="S97" s="227">
        <v>0</v>
      </c>
      <c r="T97" s="228">
        <f>S97*H97</f>
        <v>0</v>
      </c>
      <c r="AR97" s="18" t="s">
        <v>168</v>
      </c>
      <c r="AT97" s="18" t="s">
        <v>164</v>
      </c>
      <c r="AU97" s="18" t="s">
        <v>89</v>
      </c>
      <c r="AY97" s="18" t="s">
        <v>161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18" t="s">
        <v>168</v>
      </c>
      <c r="BK97" s="229">
        <f>ROUND(I97*H97,2)</f>
        <v>0</v>
      </c>
      <c r="BL97" s="18" t="s">
        <v>168</v>
      </c>
      <c r="BM97" s="18" t="s">
        <v>182</v>
      </c>
    </row>
    <row r="98" s="1" customFormat="1">
      <c r="B98" s="40"/>
      <c r="C98" s="41"/>
      <c r="D98" s="230" t="s">
        <v>170</v>
      </c>
      <c r="E98" s="41"/>
      <c r="F98" s="231" t="s">
        <v>183</v>
      </c>
      <c r="G98" s="41"/>
      <c r="H98" s="41"/>
      <c r="I98" s="145"/>
      <c r="J98" s="41"/>
      <c r="K98" s="41"/>
      <c r="L98" s="45"/>
      <c r="M98" s="232"/>
      <c r="N98" s="81"/>
      <c r="O98" s="81"/>
      <c r="P98" s="81"/>
      <c r="Q98" s="81"/>
      <c r="R98" s="81"/>
      <c r="S98" s="81"/>
      <c r="T98" s="82"/>
      <c r="AT98" s="18" t="s">
        <v>170</v>
      </c>
      <c r="AU98" s="18" t="s">
        <v>89</v>
      </c>
    </row>
    <row r="99" s="12" customFormat="1">
      <c r="B99" s="233"/>
      <c r="C99" s="234"/>
      <c r="D99" s="230" t="s">
        <v>172</v>
      </c>
      <c r="E99" s="235" t="s">
        <v>39</v>
      </c>
      <c r="F99" s="236" t="s">
        <v>184</v>
      </c>
      <c r="G99" s="234"/>
      <c r="H99" s="237">
        <v>0.30599999999999999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AT99" s="243" t="s">
        <v>172</v>
      </c>
      <c r="AU99" s="243" t="s">
        <v>89</v>
      </c>
      <c r="AV99" s="12" t="s">
        <v>89</v>
      </c>
      <c r="AW99" s="12" t="s">
        <v>41</v>
      </c>
      <c r="AX99" s="12" t="s">
        <v>80</v>
      </c>
      <c r="AY99" s="243" t="s">
        <v>161</v>
      </c>
    </row>
    <row r="100" s="13" customFormat="1">
      <c r="B100" s="244"/>
      <c r="C100" s="245"/>
      <c r="D100" s="230" t="s">
        <v>172</v>
      </c>
      <c r="E100" s="246" t="s">
        <v>131</v>
      </c>
      <c r="F100" s="247" t="s">
        <v>185</v>
      </c>
      <c r="G100" s="245"/>
      <c r="H100" s="248">
        <v>0.30599999999999999</v>
      </c>
      <c r="I100" s="249"/>
      <c r="J100" s="245"/>
      <c r="K100" s="245"/>
      <c r="L100" s="250"/>
      <c r="M100" s="251"/>
      <c r="N100" s="252"/>
      <c r="O100" s="252"/>
      <c r="P100" s="252"/>
      <c r="Q100" s="252"/>
      <c r="R100" s="252"/>
      <c r="S100" s="252"/>
      <c r="T100" s="253"/>
      <c r="AT100" s="254" t="s">
        <v>172</v>
      </c>
      <c r="AU100" s="254" t="s">
        <v>89</v>
      </c>
      <c r="AV100" s="13" t="s">
        <v>168</v>
      </c>
      <c r="AW100" s="13" t="s">
        <v>41</v>
      </c>
      <c r="AX100" s="13" t="s">
        <v>87</v>
      </c>
      <c r="AY100" s="254" t="s">
        <v>161</v>
      </c>
    </row>
    <row r="101" s="1" customFormat="1" ht="22.5" customHeight="1">
      <c r="B101" s="40"/>
      <c r="C101" s="218" t="s">
        <v>168</v>
      </c>
      <c r="D101" s="218" t="s">
        <v>164</v>
      </c>
      <c r="E101" s="219" t="s">
        <v>186</v>
      </c>
      <c r="F101" s="220" t="s">
        <v>187</v>
      </c>
      <c r="G101" s="221" t="s">
        <v>188</v>
      </c>
      <c r="H101" s="222">
        <v>306</v>
      </c>
      <c r="I101" s="223"/>
      <c r="J101" s="224">
        <f>ROUND(I101*H101,2)</f>
        <v>0</v>
      </c>
      <c r="K101" s="220" t="s">
        <v>167</v>
      </c>
      <c r="L101" s="45"/>
      <c r="M101" s="225" t="s">
        <v>39</v>
      </c>
      <c r="N101" s="226" t="s">
        <v>53</v>
      </c>
      <c r="O101" s="81"/>
      <c r="P101" s="227">
        <f>O101*H101</f>
        <v>0</v>
      </c>
      <c r="Q101" s="227">
        <v>0</v>
      </c>
      <c r="R101" s="227">
        <f>Q101*H101</f>
        <v>0</v>
      </c>
      <c r="S101" s="227">
        <v>0</v>
      </c>
      <c r="T101" s="228">
        <f>S101*H101</f>
        <v>0</v>
      </c>
      <c r="AR101" s="18" t="s">
        <v>168</v>
      </c>
      <c r="AT101" s="18" t="s">
        <v>164</v>
      </c>
      <c r="AU101" s="18" t="s">
        <v>89</v>
      </c>
      <c r="AY101" s="18" t="s">
        <v>161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18" t="s">
        <v>168</v>
      </c>
      <c r="BK101" s="229">
        <f>ROUND(I101*H101,2)</f>
        <v>0</v>
      </c>
      <c r="BL101" s="18" t="s">
        <v>168</v>
      </c>
      <c r="BM101" s="18" t="s">
        <v>189</v>
      </c>
    </row>
    <row r="102" s="1" customFormat="1">
      <c r="B102" s="40"/>
      <c r="C102" s="41"/>
      <c r="D102" s="230" t="s">
        <v>170</v>
      </c>
      <c r="E102" s="41"/>
      <c r="F102" s="231" t="s">
        <v>190</v>
      </c>
      <c r="G102" s="41"/>
      <c r="H102" s="41"/>
      <c r="I102" s="145"/>
      <c r="J102" s="41"/>
      <c r="K102" s="41"/>
      <c r="L102" s="45"/>
      <c r="M102" s="232"/>
      <c r="N102" s="81"/>
      <c r="O102" s="81"/>
      <c r="P102" s="81"/>
      <c r="Q102" s="81"/>
      <c r="R102" s="81"/>
      <c r="S102" s="81"/>
      <c r="T102" s="82"/>
      <c r="AT102" s="18" t="s">
        <v>170</v>
      </c>
      <c r="AU102" s="18" t="s">
        <v>89</v>
      </c>
    </row>
    <row r="103" s="12" customFormat="1">
      <c r="B103" s="233"/>
      <c r="C103" s="234"/>
      <c r="D103" s="230" t="s">
        <v>172</v>
      </c>
      <c r="E103" s="235" t="s">
        <v>39</v>
      </c>
      <c r="F103" s="236" t="s">
        <v>191</v>
      </c>
      <c r="G103" s="234"/>
      <c r="H103" s="237">
        <v>306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AT103" s="243" t="s">
        <v>172</v>
      </c>
      <c r="AU103" s="243" t="s">
        <v>89</v>
      </c>
      <c r="AV103" s="12" t="s">
        <v>89</v>
      </c>
      <c r="AW103" s="12" t="s">
        <v>41</v>
      </c>
      <c r="AX103" s="12" t="s">
        <v>87</v>
      </c>
      <c r="AY103" s="243" t="s">
        <v>161</v>
      </c>
    </row>
    <row r="104" s="1" customFormat="1" ht="56.25" customHeight="1">
      <c r="B104" s="40"/>
      <c r="C104" s="218" t="s">
        <v>162</v>
      </c>
      <c r="D104" s="218" t="s">
        <v>164</v>
      </c>
      <c r="E104" s="219" t="s">
        <v>192</v>
      </c>
      <c r="F104" s="220" t="s">
        <v>193</v>
      </c>
      <c r="G104" s="221" t="s">
        <v>194</v>
      </c>
      <c r="H104" s="222">
        <v>100</v>
      </c>
      <c r="I104" s="223"/>
      <c r="J104" s="224">
        <f>ROUND(I104*H104,2)</f>
        <v>0</v>
      </c>
      <c r="K104" s="220" t="s">
        <v>167</v>
      </c>
      <c r="L104" s="45"/>
      <c r="M104" s="225" t="s">
        <v>39</v>
      </c>
      <c r="N104" s="226" t="s">
        <v>53</v>
      </c>
      <c r="O104" s="81"/>
      <c r="P104" s="227">
        <f>O104*H104</f>
        <v>0</v>
      </c>
      <c r="Q104" s="227">
        <v>0</v>
      </c>
      <c r="R104" s="227">
        <f>Q104*H104</f>
        <v>0</v>
      </c>
      <c r="S104" s="227">
        <v>0</v>
      </c>
      <c r="T104" s="228">
        <f>S104*H104</f>
        <v>0</v>
      </c>
      <c r="AR104" s="18" t="s">
        <v>168</v>
      </c>
      <c r="AT104" s="18" t="s">
        <v>164</v>
      </c>
      <c r="AU104" s="18" t="s">
        <v>89</v>
      </c>
      <c r="AY104" s="18" t="s">
        <v>161</v>
      </c>
      <c r="BE104" s="229">
        <f>IF(N104="základní",J104,0)</f>
        <v>0</v>
      </c>
      <c r="BF104" s="229">
        <f>IF(N104="snížená",J104,0)</f>
        <v>0</v>
      </c>
      <c r="BG104" s="229">
        <f>IF(N104="zákl. přenesená",J104,0)</f>
        <v>0</v>
      </c>
      <c r="BH104" s="229">
        <f>IF(N104="sníž. přenesená",J104,0)</f>
        <v>0</v>
      </c>
      <c r="BI104" s="229">
        <f>IF(N104="nulová",J104,0)</f>
        <v>0</v>
      </c>
      <c r="BJ104" s="18" t="s">
        <v>168</v>
      </c>
      <c r="BK104" s="229">
        <f>ROUND(I104*H104,2)</f>
        <v>0</v>
      </c>
      <c r="BL104" s="18" t="s">
        <v>168</v>
      </c>
      <c r="BM104" s="18" t="s">
        <v>195</v>
      </c>
    </row>
    <row r="105" s="1" customFormat="1">
      <c r="B105" s="40"/>
      <c r="C105" s="41"/>
      <c r="D105" s="230" t="s">
        <v>170</v>
      </c>
      <c r="E105" s="41"/>
      <c r="F105" s="231" t="s">
        <v>196</v>
      </c>
      <c r="G105" s="41"/>
      <c r="H105" s="41"/>
      <c r="I105" s="145"/>
      <c r="J105" s="41"/>
      <c r="K105" s="41"/>
      <c r="L105" s="45"/>
      <c r="M105" s="232"/>
      <c r="N105" s="81"/>
      <c r="O105" s="81"/>
      <c r="P105" s="81"/>
      <c r="Q105" s="81"/>
      <c r="R105" s="81"/>
      <c r="S105" s="81"/>
      <c r="T105" s="82"/>
      <c r="AT105" s="18" t="s">
        <v>170</v>
      </c>
      <c r="AU105" s="18" t="s">
        <v>89</v>
      </c>
    </row>
    <row r="106" s="12" customFormat="1">
      <c r="B106" s="233"/>
      <c r="C106" s="234"/>
      <c r="D106" s="230" t="s">
        <v>172</v>
      </c>
      <c r="E106" s="235" t="s">
        <v>39</v>
      </c>
      <c r="F106" s="236" t="s">
        <v>197</v>
      </c>
      <c r="G106" s="234"/>
      <c r="H106" s="237">
        <v>60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AT106" s="243" t="s">
        <v>172</v>
      </c>
      <c r="AU106" s="243" t="s">
        <v>89</v>
      </c>
      <c r="AV106" s="12" t="s">
        <v>89</v>
      </c>
      <c r="AW106" s="12" t="s">
        <v>41</v>
      </c>
      <c r="AX106" s="12" t="s">
        <v>80</v>
      </c>
      <c r="AY106" s="243" t="s">
        <v>161</v>
      </c>
    </row>
    <row r="107" s="12" customFormat="1">
      <c r="B107" s="233"/>
      <c r="C107" s="234"/>
      <c r="D107" s="230" t="s">
        <v>172</v>
      </c>
      <c r="E107" s="235" t="s">
        <v>39</v>
      </c>
      <c r="F107" s="236" t="s">
        <v>198</v>
      </c>
      <c r="G107" s="234"/>
      <c r="H107" s="237">
        <v>40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AT107" s="243" t="s">
        <v>172</v>
      </c>
      <c r="AU107" s="243" t="s">
        <v>89</v>
      </c>
      <c r="AV107" s="12" t="s">
        <v>89</v>
      </c>
      <c r="AW107" s="12" t="s">
        <v>41</v>
      </c>
      <c r="AX107" s="12" t="s">
        <v>80</v>
      </c>
      <c r="AY107" s="243" t="s">
        <v>161</v>
      </c>
    </row>
    <row r="108" s="13" customFormat="1">
      <c r="B108" s="244"/>
      <c r="C108" s="245"/>
      <c r="D108" s="230" t="s">
        <v>172</v>
      </c>
      <c r="E108" s="246" t="s">
        <v>123</v>
      </c>
      <c r="F108" s="247" t="s">
        <v>185</v>
      </c>
      <c r="G108" s="245"/>
      <c r="H108" s="248">
        <v>100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AT108" s="254" t="s">
        <v>172</v>
      </c>
      <c r="AU108" s="254" t="s">
        <v>89</v>
      </c>
      <c r="AV108" s="13" t="s">
        <v>168</v>
      </c>
      <c r="AW108" s="13" t="s">
        <v>41</v>
      </c>
      <c r="AX108" s="13" t="s">
        <v>87</v>
      </c>
      <c r="AY108" s="254" t="s">
        <v>161</v>
      </c>
    </row>
    <row r="109" s="1" customFormat="1" ht="22.5" customHeight="1">
      <c r="B109" s="40"/>
      <c r="C109" s="218" t="s">
        <v>199</v>
      </c>
      <c r="D109" s="218" t="s">
        <v>164</v>
      </c>
      <c r="E109" s="219" t="s">
        <v>200</v>
      </c>
      <c r="F109" s="220" t="s">
        <v>201</v>
      </c>
      <c r="G109" s="221" t="s">
        <v>194</v>
      </c>
      <c r="H109" s="222">
        <v>326</v>
      </c>
      <c r="I109" s="223"/>
      <c r="J109" s="224">
        <f>ROUND(I109*H109,2)</f>
        <v>0</v>
      </c>
      <c r="K109" s="220" t="s">
        <v>167</v>
      </c>
      <c r="L109" s="45"/>
      <c r="M109" s="225" t="s">
        <v>39</v>
      </c>
      <c r="N109" s="226" t="s">
        <v>53</v>
      </c>
      <c r="O109" s="81"/>
      <c r="P109" s="227">
        <f>O109*H109</f>
        <v>0</v>
      </c>
      <c r="Q109" s="227">
        <v>0</v>
      </c>
      <c r="R109" s="227">
        <f>Q109*H109</f>
        <v>0</v>
      </c>
      <c r="S109" s="227">
        <v>0</v>
      </c>
      <c r="T109" s="228">
        <f>S109*H109</f>
        <v>0</v>
      </c>
      <c r="AR109" s="18" t="s">
        <v>168</v>
      </c>
      <c r="AT109" s="18" t="s">
        <v>164</v>
      </c>
      <c r="AU109" s="18" t="s">
        <v>89</v>
      </c>
      <c r="AY109" s="18" t="s">
        <v>161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18" t="s">
        <v>168</v>
      </c>
      <c r="BK109" s="229">
        <f>ROUND(I109*H109,2)</f>
        <v>0</v>
      </c>
      <c r="BL109" s="18" t="s">
        <v>168</v>
      </c>
      <c r="BM109" s="18" t="s">
        <v>202</v>
      </c>
    </row>
    <row r="110" s="12" customFormat="1">
      <c r="B110" s="233"/>
      <c r="C110" s="234"/>
      <c r="D110" s="230" t="s">
        <v>172</v>
      </c>
      <c r="E110" s="235" t="s">
        <v>112</v>
      </c>
      <c r="F110" s="236" t="s">
        <v>203</v>
      </c>
      <c r="G110" s="234"/>
      <c r="H110" s="237">
        <v>326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AT110" s="243" t="s">
        <v>172</v>
      </c>
      <c r="AU110" s="243" t="s">
        <v>89</v>
      </c>
      <c r="AV110" s="12" t="s">
        <v>89</v>
      </c>
      <c r="AW110" s="12" t="s">
        <v>41</v>
      </c>
      <c r="AX110" s="12" t="s">
        <v>87</v>
      </c>
      <c r="AY110" s="243" t="s">
        <v>161</v>
      </c>
    </row>
    <row r="111" s="1" customFormat="1" ht="22.5" customHeight="1">
      <c r="B111" s="40"/>
      <c r="C111" s="218" t="s">
        <v>204</v>
      </c>
      <c r="D111" s="218" t="s">
        <v>164</v>
      </c>
      <c r="E111" s="219" t="s">
        <v>205</v>
      </c>
      <c r="F111" s="220" t="s">
        <v>206</v>
      </c>
      <c r="G111" s="221" t="s">
        <v>194</v>
      </c>
      <c r="H111" s="222">
        <v>174</v>
      </c>
      <c r="I111" s="223"/>
      <c r="J111" s="224">
        <f>ROUND(I111*H111,2)</f>
        <v>0</v>
      </c>
      <c r="K111" s="220" t="s">
        <v>167</v>
      </c>
      <c r="L111" s="45"/>
      <c r="M111" s="225" t="s">
        <v>39</v>
      </c>
      <c r="N111" s="226" t="s">
        <v>53</v>
      </c>
      <c r="O111" s="81"/>
      <c r="P111" s="227">
        <f>O111*H111</f>
        <v>0</v>
      </c>
      <c r="Q111" s="227">
        <v>0</v>
      </c>
      <c r="R111" s="227">
        <f>Q111*H111</f>
        <v>0</v>
      </c>
      <c r="S111" s="227">
        <v>0</v>
      </c>
      <c r="T111" s="228">
        <f>S111*H111</f>
        <v>0</v>
      </c>
      <c r="AR111" s="18" t="s">
        <v>168</v>
      </c>
      <c r="AT111" s="18" t="s">
        <v>164</v>
      </c>
      <c r="AU111" s="18" t="s">
        <v>89</v>
      </c>
      <c r="AY111" s="18" t="s">
        <v>161</v>
      </c>
      <c r="BE111" s="229">
        <f>IF(N111="základní",J111,0)</f>
        <v>0</v>
      </c>
      <c r="BF111" s="229">
        <f>IF(N111="snížená",J111,0)</f>
        <v>0</v>
      </c>
      <c r="BG111" s="229">
        <f>IF(N111="zákl. přenesená",J111,0)</f>
        <v>0</v>
      </c>
      <c r="BH111" s="229">
        <f>IF(N111="sníž. přenesená",J111,0)</f>
        <v>0</v>
      </c>
      <c r="BI111" s="229">
        <f>IF(N111="nulová",J111,0)</f>
        <v>0</v>
      </c>
      <c r="BJ111" s="18" t="s">
        <v>168</v>
      </c>
      <c r="BK111" s="229">
        <f>ROUND(I111*H111,2)</f>
        <v>0</v>
      </c>
      <c r="BL111" s="18" t="s">
        <v>168</v>
      </c>
      <c r="BM111" s="18" t="s">
        <v>207</v>
      </c>
    </row>
    <row r="112" s="1" customFormat="1">
      <c r="B112" s="40"/>
      <c r="C112" s="41"/>
      <c r="D112" s="230" t="s">
        <v>170</v>
      </c>
      <c r="E112" s="41"/>
      <c r="F112" s="231" t="s">
        <v>208</v>
      </c>
      <c r="G112" s="41"/>
      <c r="H112" s="41"/>
      <c r="I112" s="145"/>
      <c r="J112" s="41"/>
      <c r="K112" s="41"/>
      <c r="L112" s="45"/>
      <c r="M112" s="232"/>
      <c r="N112" s="81"/>
      <c r="O112" s="81"/>
      <c r="P112" s="81"/>
      <c r="Q112" s="81"/>
      <c r="R112" s="81"/>
      <c r="S112" s="81"/>
      <c r="T112" s="82"/>
      <c r="AT112" s="18" t="s">
        <v>170</v>
      </c>
      <c r="AU112" s="18" t="s">
        <v>89</v>
      </c>
    </row>
    <row r="113" s="12" customFormat="1">
      <c r="B113" s="233"/>
      <c r="C113" s="234"/>
      <c r="D113" s="230" t="s">
        <v>172</v>
      </c>
      <c r="E113" s="235" t="s">
        <v>39</v>
      </c>
      <c r="F113" s="236" t="s">
        <v>209</v>
      </c>
      <c r="G113" s="234"/>
      <c r="H113" s="237">
        <v>174</v>
      </c>
      <c r="I113" s="238"/>
      <c r="J113" s="234"/>
      <c r="K113" s="234"/>
      <c r="L113" s="239"/>
      <c r="M113" s="240"/>
      <c r="N113" s="241"/>
      <c r="O113" s="241"/>
      <c r="P113" s="241"/>
      <c r="Q113" s="241"/>
      <c r="R113" s="241"/>
      <c r="S113" s="241"/>
      <c r="T113" s="242"/>
      <c r="AT113" s="243" t="s">
        <v>172</v>
      </c>
      <c r="AU113" s="243" t="s">
        <v>89</v>
      </c>
      <c r="AV113" s="12" t="s">
        <v>89</v>
      </c>
      <c r="AW113" s="12" t="s">
        <v>41</v>
      </c>
      <c r="AX113" s="12" t="s">
        <v>80</v>
      </c>
      <c r="AY113" s="243" t="s">
        <v>161</v>
      </c>
    </row>
    <row r="114" s="13" customFormat="1">
      <c r="B114" s="244"/>
      <c r="C114" s="245"/>
      <c r="D114" s="230" t="s">
        <v>172</v>
      </c>
      <c r="E114" s="246" t="s">
        <v>108</v>
      </c>
      <c r="F114" s="247" t="s">
        <v>185</v>
      </c>
      <c r="G114" s="245"/>
      <c r="H114" s="248">
        <v>174</v>
      </c>
      <c r="I114" s="249"/>
      <c r="J114" s="245"/>
      <c r="K114" s="245"/>
      <c r="L114" s="250"/>
      <c r="M114" s="251"/>
      <c r="N114" s="252"/>
      <c r="O114" s="252"/>
      <c r="P114" s="252"/>
      <c r="Q114" s="252"/>
      <c r="R114" s="252"/>
      <c r="S114" s="252"/>
      <c r="T114" s="253"/>
      <c r="AT114" s="254" t="s">
        <v>172</v>
      </c>
      <c r="AU114" s="254" t="s">
        <v>89</v>
      </c>
      <c r="AV114" s="13" t="s">
        <v>168</v>
      </c>
      <c r="AW114" s="13" t="s">
        <v>41</v>
      </c>
      <c r="AX114" s="13" t="s">
        <v>87</v>
      </c>
      <c r="AY114" s="254" t="s">
        <v>161</v>
      </c>
    </row>
    <row r="115" s="1" customFormat="1" ht="33.75" customHeight="1">
      <c r="B115" s="40"/>
      <c r="C115" s="218" t="s">
        <v>210</v>
      </c>
      <c r="D115" s="218" t="s">
        <v>164</v>
      </c>
      <c r="E115" s="219" t="s">
        <v>211</v>
      </c>
      <c r="F115" s="220" t="s">
        <v>212</v>
      </c>
      <c r="G115" s="221" t="s">
        <v>121</v>
      </c>
      <c r="H115" s="222">
        <v>0.30599999999999999</v>
      </c>
      <c r="I115" s="223"/>
      <c r="J115" s="224">
        <f>ROUND(I115*H115,2)</f>
        <v>0</v>
      </c>
      <c r="K115" s="220" t="s">
        <v>167</v>
      </c>
      <c r="L115" s="45"/>
      <c r="M115" s="225" t="s">
        <v>39</v>
      </c>
      <c r="N115" s="226" t="s">
        <v>53</v>
      </c>
      <c r="O115" s="81"/>
      <c r="P115" s="227">
        <f>O115*H115</f>
        <v>0</v>
      </c>
      <c r="Q115" s="227">
        <v>0</v>
      </c>
      <c r="R115" s="227">
        <f>Q115*H115</f>
        <v>0</v>
      </c>
      <c r="S115" s="227">
        <v>0</v>
      </c>
      <c r="T115" s="228">
        <f>S115*H115</f>
        <v>0</v>
      </c>
      <c r="AR115" s="18" t="s">
        <v>168</v>
      </c>
      <c r="AT115" s="18" t="s">
        <v>164</v>
      </c>
      <c r="AU115" s="18" t="s">
        <v>89</v>
      </c>
      <c r="AY115" s="18" t="s">
        <v>161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18" t="s">
        <v>168</v>
      </c>
      <c r="BK115" s="229">
        <f>ROUND(I115*H115,2)</f>
        <v>0</v>
      </c>
      <c r="BL115" s="18" t="s">
        <v>168</v>
      </c>
      <c r="BM115" s="18" t="s">
        <v>213</v>
      </c>
    </row>
    <row r="116" s="1" customFormat="1">
      <c r="B116" s="40"/>
      <c r="C116" s="41"/>
      <c r="D116" s="230" t="s">
        <v>170</v>
      </c>
      <c r="E116" s="41"/>
      <c r="F116" s="231" t="s">
        <v>214</v>
      </c>
      <c r="G116" s="41"/>
      <c r="H116" s="41"/>
      <c r="I116" s="145"/>
      <c r="J116" s="41"/>
      <c r="K116" s="41"/>
      <c r="L116" s="45"/>
      <c r="M116" s="232"/>
      <c r="N116" s="81"/>
      <c r="O116" s="81"/>
      <c r="P116" s="81"/>
      <c r="Q116" s="81"/>
      <c r="R116" s="81"/>
      <c r="S116" s="81"/>
      <c r="T116" s="82"/>
      <c r="AT116" s="18" t="s">
        <v>170</v>
      </c>
      <c r="AU116" s="18" t="s">
        <v>89</v>
      </c>
    </row>
    <row r="117" s="12" customFormat="1">
      <c r="B117" s="233"/>
      <c r="C117" s="234"/>
      <c r="D117" s="230" t="s">
        <v>172</v>
      </c>
      <c r="E117" s="235" t="s">
        <v>39</v>
      </c>
      <c r="F117" s="236" t="s">
        <v>131</v>
      </c>
      <c r="G117" s="234"/>
      <c r="H117" s="237">
        <v>0.30599999999999999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AT117" s="243" t="s">
        <v>172</v>
      </c>
      <c r="AU117" s="243" t="s">
        <v>89</v>
      </c>
      <c r="AV117" s="12" t="s">
        <v>89</v>
      </c>
      <c r="AW117" s="12" t="s">
        <v>41</v>
      </c>
      <c r="AX117" s="12" t="s">
        <v>87</v>
      </c>
      <c r="AY117" s="243" t="s">
        <v>161</v>
      </c>
    </row>
    <row r="118" s="1" customFormat="1" ht="33.75" customHeight="1">
      <c r="B118" s="40"/>
      <c r="C118" s="218" t="s">
        <v>215</v>
      </c>
      <c r="D118" s="218" t="s">
        <v>164</v>
      </c>
      <c r="E118" s="219" t="s">
        <v>216</v>
      </c>
      <c r="F118" s="220" t="s">
        <v>217</v>
      </c>
      <c r="G118" s="221" t="s">
        <v>121</v>
      </c>
      <c r="H118" s="222">
        <v>0.30599999999999999</v>
      </c>
      <c r="I118" s="223"/>
      <c r="J118" s="224">
        <f>ROUND(I118*H118,2)</f>
        <v>0</v>
      </c>
      <c r="K118" s="220" t="s">
        <v>167</v>
      </c>
      <c r="L118" s="45"/>
      <c r="M118" s="225" t="s">
        <v>39</v>
      </c>
      <c r="N118" s="226" t="s">
        <v>53</v>
      </c>
      <c r="O118" s="81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AR118" s="18" t="s">
        <v>168</v>
      </c>
      <c r="AT118" s="18" t="s">
        <v>164</v>
      </c>
      <c r="AU118" s="18" t="s">
        <v>89</v>
      </c>
      <c r="AY118" s="18" t="s">
        <v>161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18" t="s">
        <v>168</v>
      </c>
      <c r="BK118" s="229">
        <f>ROUND(I118*H118,2)</f>
        <v>0</v>
      </c>
      <c r="BL118" s="18" t="s">
        <v>168</v>
      </c>
      <c r="BM118" s="18" t="s">
        <v>218</v>
      </c>
    </row>
    <row r="119" s="1" customFormat="1">
      <c r="B119" s="40"/>
      <c r="C119" s="41"/>
      <c r="D119" s="230" t="s">
        <v>170</v>
      </c>
      <c r="E119" s="41"/>
      <c r="F119" s="231" t="s">
        <v>219</v>
      </c>
      <c r="G119" s="41"/>
      <c r="H119" s="41"/>
      <c r="I119" s="145"/>
      <c r="J119" s="41"/>
      <c r="K119" s="41"/>
      <c r="L119" s="45"/>
      <c r="M119" s="232"/>
      <c r="N119" s="81"/>
      <c r="O119" s="81"/>
      <c r="P119" s="81"/>
      <c r="Q119" s="81"/>
      <c r="R119" s="81"/>
      <c r="S119" s="81"/>
      <c r="T119" s="82"/>
      <c r="AT119" s="18" t="s">
        <v>170</v>
      </c>
      <c r="AU119" s="18" t="s">
        <v>89</v>
      </c>
    </row>
    <row r="120" s="12" customFormat="1">
      <c r="B120" s="233"/>
      <c r="C120" s="234"/>
      <c r="D120" s="230" t="s">
        <v>172</v>
      </c>
      <c r="E120" s="235" t="s">
        <v>39</v>
      </c>
      <c r="F120" s="236" t="s">
        <v>131</v>
      </c>
      <c r="G120" s="234"/>
      <c r="H120" s="237">
        <v>0.30599999999999999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AT120" s="243" t="s">
        <v>172</v>
      </c>
      <c r="AU120" s="243" t="s">
        <v>89</v>
      </c>
      <c r="AV120" s="12" t="s">
        <v>89</v>
      </c>
      <c r="AW120" s="12" t="s">
        <v>41</v>
      </c>
      <c r="AX120" s="12" t="s">
        <v>87</v>
      </c>
      <c r="AY120" s="243" t="s">
        <v>161</v>
      </c>
    </row>
    <row r="121" s="1" customFormat="1" ht="45" customHeight="1">
      <c r="B121" s="40"/>
      <c r="C121" s="218" t="s">
        <v>220</v>
      </c>
      <c r="D121" s="218" t="s">
        <v>164</v>
      </c>
      <c r="E121" s="219" t="s">
        <v>221</v>
      </c>
      <c r="F121" s="220" t="s">
        <v>222</v>
      </c>
      <c r="G121" s="221" t="s">
        <v>188</v>
      </c>
      <c r="H121" s="222">
        <v>55</v>
      </c>
      <c r="I121" s="223"/>
      <c r="J121" s="224">
        <f>ROUND(I121*H121,2)</f>
        <v>0</v>
      </c>
      <c r="K121" s="220" t="s">
        <v>167</v>
      </c>
      <c r="L121" s="45"/>
      <c r="M121" s="225" t="s">
        <v>39</v>
      </c>
      <c r="N121" s="226" t="s">
        <v>53</v>
      </c>
      <c r="O121" s="81"/>
      <c r="P121" s="227">
        <f>O121*H121</f>
        <v>0</v>
      </c>
      <c r="Q121" s="227">
        <v>0</v>
      </c>
      <c r="R121" s="227">
        <f>Q121*H121</f>
        <v>0</v>
      </c>
      <c r="S121" s="227">
        <v>0</v>
      </c>
      <c r="T121" s="228">
        <f>S121*H121</f>
        <v>0</v>
      </c>
      <c r="AR121" s="18" t="s">
        <v>168</v>
      </c>
      <c r="AT121" s="18" t="s">
        <v>164</v>
      </c>
      <c r="AU121" s="18" t="s">
        <v>89</v>
      </c>
      <c r="AY121" s="18" t="s">
        <v>161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8" t="s">
        <v>168</v>
      </c>
      <c r="BK121" s="229">
        <f>ROUND(I121*H121,2)</f>
        <v>0</v>
      </c>
      <c r="BL121" s="18" t="s">
        <v>168</v>
      </c>
      <c r="BM121" s="18" t="s">
        <v>223</v>
      </c>
    </row>
    <row r="122" s="1" customFormat="1">
      <c r="B122" s="40"/>
      <c r="C122" s="41"/>
      <c r="D122" s="230" t="s">
        <v>177</v>
      </c>
      <c r="E122" s="41"/>
      <c r="F122" s="231" t="s">
        <v>224</v>
      </c>
      <c r="G122" s="41"/>
      <c r="H122" s="41"/>
      <c r="I122" s="145"/>
      <c r="J122" s="41"/>
      <c r="K122" s="41"/>
      <c r="L122" s="45"/>
      <c r="M122" s="232"/>
      <c r="N122" s="81"/>
      <c r="O122" s="81"/>
      <c r="P122" s="81"/>
      <c r="Q122" s="81"/>
      <c r="R122" s="81"/>
      <c r="S122" s="81"/>
      <c r="T122" s="82"/>
      <c r="AT122" s="18" t="s">
        <v>177</v>
      </c>
      <c r="AU122" s="18" t="s">
        <v>89</v>
      </c>
    </row>
    <row r="123" s="12" customFormat="1">
      <c r="B123" s="233"/>
      <c r="C123" s="234"/>
      <c r="D123" s="230" t="s">
        <v>172</v>
      </c>
      <c r="E123" s="235" t="s">
        <v>39</v>
      </c>
      <c r="F123" s="236" t="s">
        <v>225</v>
      </c>
      <c r="G123" s="234"/>
      <c r="H123" s="237">
        <v>5</v>
      </c>
      <c r="I123" s="238"/>
      <c r="J123" s="234"/>
      <c r="K123" s="234"/>
      <c r="L123" s="239"/>
      <c r="M123" s="240"/>
      <c r="N123" s="241"/>
      <c r="O123" s="241"/>
      <c r="P123" s="241"/>
      <c r="Q123" s="241"/>
      <c r="R123" s="241"/>
      <c r="S123" s="241"/>
      <c r="T123" s="242"/>
      <c r="AT123" s="243" t="s">
        <v>172</v>
      </c>
      <c r="AU123" s="243" t="s">
        <v>89</v>
      </c>
      <c r="AV123" s="12" t="s">
        <v>89</v>
      </c>
      <c r="AW123" s="12" t="s">
        <v>41</v>
      </c>
      <c r="AX123" s="12" t="s">
        <v>80</v>
      </c>
      <c r="AY123" s="243" t="s">
        <v>161</v>
      </c>
    </row>
    <row r="124" s="12" customFormat="1">
      <c r="B124" s="233"/>
      <c r="C124" s="234"/>
      <c r="D124" s="230" t="s">
        <v>172</v>
      </c>
      <c r="E124" s="235" t="s">
        <v>39</v>
      </c>
      <c r="F124" s="236" t="s">
        <v>226</v>
      </c>
      <c r="G124" s="234"/>
      <c r="H124" s="237">
        <v>5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AT124" s="243" t="s">
        <v>172</v>
      </c>
      <c r="AU124" s="243" t="s">
        <v>89</v>
      </c>
      <c r="AV124" s="12" t="s">
        <v>89</v>
      </c>
      <c r="AW124" s="12" t="s">
        <v>41</v>
      </c>
      <c r="AX124" s="12" t="s">
        <v>80</v>
      </c>
      <c r="AY124" s="243" t="s">
        <v>161</v>
      </c>
    </row>
    <row r="125" s="12" customFormat="1">
      <c r="B125" s="233"/>
      <c r="C125" s="234"/>
      <c r="D125" s="230" t="s">
        <v>172</v>
      </c>
      <c r="E125" s="235" t="s">
        <v>39</v>
      </c>
      <c r="F125" s="236" t="s">
        <v>227</v>
      </c>
      <c r="G125" s="234"/>
      <c r="H125" s="237">
        <v>5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AT125" s="243" t="s">
        <v>172</v>
      </c>
      <c r="AU125" s="243" t="s">
        <v>89</v>
      </c>
      <c r="AV125" s="12" t="s">
        <v>89</v>
      </c>
      <c r="AW125" s="12" t="s">
        <v>41</v>
      </c>
      <c r="AX125" s="12" t="s">
        <v>80</v>
      </c>
      <c r="AY125" s="243" t="s">
        <v>161</v>
      </c>
    </row>
    <row r="126" s="12" customFormat="1">
      <c r="B126" s="233"/>
      <c r="C126" s="234"/>
      <c r="D126" s="230" t="s">
        <v>172</v>
      </c>
      <c r="E126" s="235" t="s">
        <v>39</v>
      </c>
      <c r="F126" s="236" t="s">
        <v>228</v>
      </c>
      <c r="G126" s="234"/>
      <c r="H126" s="237">
        <v>5</v>
      </c>
      <c r="I126" s="238"/>
      <c r="J126" s="234"/>
      <c r="K126" s="234"/>
      <c r="L126" s="239"/>
      <c r="M126" s="240"/>
      <c r="N126" s="241"/>
      <c r="O126" s="241"/>
      <c r="P126" s="241"/>
      <c r="Q126" s="241"/>
      <c r="R126" s="241"/>
      <c r="S126" s="241"/>
      <c r="T126" s="242"/>
      <c r="AT126" s="243" t="s">
        <v>172</v>
      </c>
      <c r="AU126" s="243" t="s">
        <v>89</v>
      </c>
      <c r="AV126" s="12" t="s">
        <v>89</v>
      </c>
      <c r="AW126" s="12" t="s">
        <v>41</v>
      </c>
      <c r="AX126" s="12" t="s">
        <v>80</v>
      </c>
      <c r="AY126" s="243" t="s">
        <v>161</v>
      </c>
    </row>
    <row r="127" s="12" customFormat="1">
      <c r="B127" s="233"/>
      <c r="C127" s="234"/>
      <c r="D127" s="230" t="s">
        <v>172</v>
      </c>
      <c r="E127" s="235" t="s">
        <v>39</v>
      </c>
      <c r="F127" s="236" t="s">
        <v>229</v>
      </c>
      <c r="G127" s="234"/>
      <c r="H127" s="237">
        <v>5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AT127" s="243" t="s">
        <v>172</v>
      </c>
      <c r="AU127" s="243" t="s">
        <v>89</v>
      </c>
      <c r="AV127" s="12" t="s">
        <v>89</v>
      </c>
      <c r="AW127" s="12" t="s">
        <v>41</v>
      </c>
      <c r="AX127" s="12" t="s">
        <v>80</v>
      </c>
      <c r="AY127" s="243" t="s">
        <v>161</v>
      </c>
    </row>
    <row r="128" s="12" customFormat="1">
      <c r="B128" s="233"/>
      <c r="C128" s="234"/>
      <c r="D128" s="230" t="s">
        <v>172</v>
      </c>
      <c r="E128" s="235" t="s">
        <v>39</v>
      </c>
      <c r="F128" s="236" t="s">
        <v>230</v>
      </c>
      <c r="G128" s="234"/>
      <c r="H128" s="237">
        <v>5</v>
      </c>
      <c r="I128" s="238"/>
      <c r="J128" s="234"/>
      <c r="K128" s="234"/>
      <c r="L128" s="239"/>
      <c r="M128" s="240"/>
      <c r="N128" s="241"/>
      <c r="O128" s="241"/>
      <c r="P128" s="241"/>
      <c r="Q128" s="241"/>
      <c r="R128" s="241"/>
      <c r="S128" s="241"/>
      <c r="T128" s="242"/>
      <c r="AT128" s="243" t="s">
        <v>172</v>
      </c>
      <c r="AU128" s="243" t="s">
        <v>89</v>
      </c>
      <c r="AV128" s="12" t="s">
        <v>89</v>
      </c>
      <c r="AW128" s="12" t="s">
        <v>41</v>
      </c>
      <c r="AX128" s="12" t="s">
        <v>80</v>
      </c>
      <c r="AY128" s="243" t="s">
        <v>161</v>
      </c>
    </row>
    <row r="129" s="12" customFormat="1">
      <c r="B129" s="233"/>
      <c r="C129" s="234"/>
      <c r="D129" s="230" t="s">
        <v>172</v>
      </c>
      <c r="E129" s="235" t="s">
        <v>39</v>
      </c>
      <c r="F129" s="236" t="s">
        <v>231</v>
      </c>
      <c r="G129" s="234"/>
      <c r="H129" s="237">
        <v>5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AT129" s="243" t="s">
        <v>172</v>
      </c>
      <c r="AU129" s="243" t="s">
        <v>89</v>
      </c>
      <c r="AV129" s="12" t="s">
        <v>89</v>
      </c>
      <c r="AW129" s="12" t="s">
        <v>41</v>
      </c>
      <c r="AX129" s="12" t="s">
        <v>80</v>
      </c>
      <c r="AY129" s="243" t="s">
        <v>161</v>
      </c>
    </row>
    <row r="130" s="12" customFormat="1">
      <c r="B130" s="233"/>
      <c r="C130" s="234"/>
      <c r="D130" s="230" t="s">
        <v>172</v>
      </c>
      <c r="E130" s="235" t="s">
        <v>39</v>
      </c>
      <c r="F130" s="236" t="s">
        <v>231</v>
      </c>
      <c r="G130" s="234"/>
      <c r="H130" s="237">
        <v>5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AT130" s="243" t="s">
        <v>172</v>
      </c>
      <c r="AU130" s="243" t="s">
        <v>89</v>
      </c>
      <c r="AV130" s="12" t="s">
        <v>89</v>
      </c>
      <c r="AW130" s="12" t="s">
        <v>41</v>
      </c>
      <c r="AX130" s="12" t="s">
        <v>80</v>
      </c>
      <c r="AY130" s="243" t="s">
        <v>161</v>
      </c>
    </row>
    <row r="131" s="12" customFormat="1">
      <c r="B131" s="233"/>
      <c r="C131" s="234"/>
      <c r="D131" s="230" t="s">
        <v>172</v>
      </c>
      <c r="E131" s="235" t="s">
        <v>39</v>
      </c>
      <c r="F131" s="236" t="s">
        <v>232</v>
      </c>
      <c r="G131" s="234"/>
      <c r="H131" s="237">
        <v>5</v>
      </c>
      <c r="I131" s="238"/>
      <c r="J131" s="234"/>
      <c r="K131" s="234"/>
      <c r="L131" s="239"/>
      <c r="M131" s="240"/>
      <c r="N131" s="241"/>
      <c r="O131" s="241"/>
      <c r="P131" s="241"/>
      <c r="Q131" s="241"/>
      <c r="R131" s="241"/>
      <c r="S131" s="241"/>
      <c r="T131" s="242"/>
      <c r="AT131" s="243" t="s">
        <v>172</v>
      </c>
      <c r="AU131" s="243" t="s">
        <v>89</v>
      </c>
      <c r="AV131" s="12" t="s">
        <v>89</v>
      </c>
      <c r="AW131" s="12" t="s">
        <v>41</v>
      </c>
      <c r="AX131" s="12" t="s">
        <v>80</v>
      </c>
      <c r="AY131" s="243" t="s">
        <v>161</v>
      </c>
    </row>
    <row r="132" s="12" customFormat="1">
      <c r="B132" s="233"/>
      <c r="C132" s="234"/>
      <c r="D132" s="230" t="s">
        <v>172</v>
      </c>
      <c r="E132" s="235" t="s">
        <v>39</v>
      </c>
      <c r="F132" s="236" t="s">
        <v>233</v>
      </c>
      <c r="G132" s="234"/>
      <c r="H132" s="237">
        <v>5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AT132" s="243" t="s">
        <v>172</v>
      </c>
      <c r="AU132" s="243" t="s">
        <v>89</v>
      </c>
      <c r="AV132" s="12" t="s">
        <v>89</v>
      </c>
      <c r="AW132" s="12" t="s">
        <v>41</v>
      </c>
      <c r="AX132" s="12" t="s">
        <v>80</v>
      </c>
      <c r="AY132" s="243" t="s">
        <v>161</v>
      </c>
    </row>
    <row r="133" s="12" customFormat="1">
      <c r="B133" s="233"/>
      <c r="C133" s="234"/>
      <c r="D133" s="230" t="s">
        <v>172</v>
      </c>
      <c r="E133" s="235" t="s">
        <v>39</v>
      </c>
      <c r="F133" s="236" t="s">
        <v>234</v>
      </c>
      <c r="G133" s="234"/>
      <c r="H133" s="237">
        <v>5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AT133" s="243" t="s">
        <v>172</v>
      </c>
      <c r="AU133" s="243" t="s">
        <v>89</v>
      </c>
      <c r="AV133" s="12" t="s">
        <v>89</v>
      </c>
      <c r="AW133" s="12" t="s">
        <v>41</v>
      </c>
      <c r="AX133" s="12" t="s">
        <v>80</v>
      </c>
      <c r="AY133" s="243" t="s">
        <v>161</v>
      </c>
    </row>
    <row r="134" s="13" customFormat="1">
      <c r="B134" s="244"/>
      <c r="C134" s="245"/>
      <c r="D134" s="230" t="s">
        <v>172</v>
      </c>
      <c r="E134" s="246" t="s">
        <v>39</v>
      </c>
      <c r="F134" s="247" t="s">
        <v>185</v>
      </c>
      <c r="G134" s="245"/>
      <c r="H134" s="248">
        <v>55</v>
      </c>
      <c r="I134" s="249"/>
      <c r="J134" s="245"/>
      <c r="K134" s="245"/>
      <c r="L134" s="250"/>
      <c r="M134" s="251"/>
      <c r="N134" s="252"/>
      <c r="O134" s="252"/>
      <c r="P134" s="252"/>
      <c r="Q134" s="252"/>
      <c r="R134" s="252"/>
      <c r="S134" s="252"/>
      <c r="T134" s="253"/>
      <c r="AT134" s="254" t="s">
        <v>172</v>
      </c>
      <c r="AU134" s="254" t="s">
        <v>89</v>
      </c>
      <c r="AV134" s="13" t="s">
        <v>168</v>
      </c>
      <c r="AW134" s="13" t="s">
        <v>41</v>
      </c>
      <c r="AX134" s="13" t="s">
        <v>87</v>
      </c>
      <c r="AY134" s="254" t="s">
        <v>161</v>
      </c>
    </row>
    <row r="135" s="1" customFormat="1" ht="22.5" customHeight="1">
      <c r="B135" s="40"/>
      <c r="C135" s="218" t="s">
        <v>235</v>
      </c>
      <c r="D135" s="218" t="s">
        <v>164</v>
      </c>
      <c r="E135" s="219" t="s">
        <v>236</v>
      </c>
      <c r="F135" s="220" t="s">
        <v>237</v>
      </c>
      <c r="G135" s="221" t="s">
        <v>194</v>
      </c>
      <c r="H135" s="222">
        <v>30</v>
      </c>
      <c r="I135" s="223"/>
      <c r="J135" s="224">
        <f>ROUND(I135*H135,2)</f>
        <v>0</v>
      </c>
      <c r="K135" s="220" t="s">
        <v>167</v>
      </c>
      <c r="L135" s="45"/>
      <c r="M135" s="225" t="s">
        <v>39</v>
      </c>
      <c r="N135" s="226" t="s">
        <v>53</v>
      </c>
      <c r="O135" s="81"/>
      <c r="P135" s="227">
        <f>O135*H135</f>
        <v>0</v>
      </c>
      <c r="Q135" s="227">
        <v>0</v>
      </c>
      <c r="R135" s="227">
        <f>Q135*H135</f>
        <v>0</v>
      </c>
      <c r="S135" s="227">
        <v>0</v>
      </c>
      <c r="T135" s="228">
        <f>S135*H135</f>
        <v>0</v>
      </c>
      <c r="AR135" s="18" t="s">
        <v>168</v>
      </c>
      <c r="AT135" s="18" t="s">
        <v>164</v>
      </c>
      <c r="AU135" s="18" t="s">
        <v>89</v>
      </c>
      <c r="AY135" s="18" t="s">
        <v>161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8" t="s">
        <v>168</v>
      </c>
      <c r="BK135" s="229">
        <f>ROUND(I135*H135,2)</f>
        <v>0</v>
      </c>
      <c r="BL135" s="18" t="s">
        <v>168</v>
      </c>
      <c r="BM135" s="18" t="s">
        <v>238</v>
      </c>
    </row>
    <row r="136" s="1" customFormat="1">
      <c r="B136" s="40"/>
      <c r="C136" s="41"/>
      <c r="D136" s="230" t="s">
        <v>177</v>
      </c>
      <c r="E136" s="41"/>
      <c r="F136" s="231" t="s">
        <v>239</v>
      </c>
      <c r="G136" s="41"/>
      <c r="H136" s="41"/>
      <c r="I136" s="145"/>
      <c r="J136" s="41"/>
      <c r="K136" s="41"/>
      <c r="L136" s="45"/>
      <c r="M136" s="232"/>
      <c r="N136" s="81"/>
      <c r="O136" s="81"/>
      <c r="P136" s="81"/>
      <c r="Q136" s="81"/>
      <c r="R136" s="81"/>
      <c r="S136" s="81"/>
      <c r="T136" s="82"/>
      <c r="AT136" s="18" t="s">
        <v>177</v>
      </c>
      <c r="AU136" s="18" t="s">
        <v>89</v>
      </c>
    </row>
    <row r="137" s="12" customFormat="1">
      <c r="B137" s="233"/>
      <c r="C137" s="234"/>
      <c r="D137" s="230" t="s">
        <v>172</v>
      </c>
      <c r="E137" s="235" t="s">
        <v>39</v>
      </c>
      <c r="F137" s="236" t="s">
        <v>240</v>
      </c>
      <c r="G137" s="234"/>
      <c r="H137" s="237">
        <v>30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172</v>
      </c>
      <c r="AU137" s="243" t="s">
        <v>89</v>
      </c>
      <c r="AV137" s="12" t="s">
        <v>89</v>
      </c>
      <c r="AW137" s="12" t="s">
        <v>41</v>
      </c>
      <c r="AX137" s="12" t="s">
        <v>87</v>
      </c>
      <c r="AY137" s="243" t="s">
        <v>161</v>
      </c>
    </row>
    <row r="138" s="1" customFormat="1" ht="56.25" customHeight="1">
      <c r="B138" s="40"/>
      <c r="C138" s="218" t="s">
        <v>241</v>
      </c>
      <c r="D138" s="218" t="s">
        <v>164</v>
      </c>
      <c r="E138" s="219" t="s">
        <v>242</v>
      </c>
      <c r="F138" s="220" t="s">
        <v>243</v>
      </c>
      <c r="G138" s="221" t="s">
        <v>121</v>
      </c>
      <c r="H138" s="222">
        <v>3.3919999999999999</v>
      </c>
      <c r="I138" s="223"/>
      <c r="J138" s="224">
        <f>ROUND(I138*H138,2)</f>
        <v>0</v>
      </c>
      <c r="K138" s="220" t="s">
        <v>167</v>
      </c>
      <c r="L138" s="45"/>
      <c r="M138" s="225" t="s">
        <v>39</v>
      </c>
      <c r="N138" s="226" t="s">
        <v>53</v>
      </c>
      <c r="O138" s="8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AR138" s="18" t="s">
        <v>168</v>
      </c>
      <c r="AT138" s="18" t="s">
        <v>164</v>
      </c>
      <c r="AU138" s="18" t="s">
        <v>89</v>
      </c>
      <c r="AY138" s="18" t="s">
        <v>161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8" t="s">
        <v>168</v>
      </c>
      <c r="BK138" s="229">
        <f>ROUND(I138*H138,2)</f>
        <v>0</v>
      </c>
      <c r="BL138" s="18" t="s">
        <v>168</v>
      </c>
      <c r="BM138" s="18" t="s">
        <v>244</v>
      </c>
    </row>
    <row r="139" s="1" customFormat="1">
      <c r="B139" s="40"/>
      <c r="C139" s="41"/>
      <c r="D139" s="230" t="s">
        <v>170</v>
      </c>
      <c r="E139" s="41"/>
      <c r="F139" s="231" t="s">
        <v>245</v>
      </c>
      <c r="G139" s="41"/>
      <c r="H139" s="41"/>
      <c r="I139" s="145"/>
      <c r="J139" s="41"/>
      <c r="K139" s="41"/>
      <c r="L139" s="45"/>
      <c r="M139" s="232"/>
      <c r="N139" s="81"/>
      <c r="O139" s="81"/>
      <c r="P139" s="81"/>
      <c r="Q139" s="81"/>
      <c r="R139" s="81"/>
      <c r="S139" s="81"/>
      <c r="T139" s="82"/>
      <c r="AT139" s="18" t="s">
        <v>170</v>
      </c>
      <c r="AU139" s="18" t="s">
        <v>89</v>
      </c>
    </row>
    <row r="140" s="1" customFormat="1">
      <c r="B140" s="40"/>
      <c r="C140" s="41"/>
      <c r="D140" s="230" t="s">
        <v>177</v>
      </c>
      <c r="E140" s="41"/>
      <c r="F140" s="231" t="s">
        <v>178</v>
      </c>
      <c r="G140" s="41"/>
      <c r="H140" s="41"/>
      <c r="I140" s="145"/>
      <c r="J140" s="41"/>
      <c r="K140" s="41"/>
      <c r="L140" s="45"/>
      <c r="M140" s="232"/>
      <c r="N140" s="81"/>
      <c r="O140" s="81"/>
      <c r="P140" s="81"/>
      <c r="Q140" s="81"/>
      <c r="R140" s="81"/>
      <c r="S140" s="81"/>
      <c r="T140" s="82"/>
      <c r="AT140" s="18" t="s">
        <v>177</v>
      </c>
      <c r="AU140" s="18" t="s">
        <v>89</v>
      </c>
    </row>
    <row r="141" s="12" customFormat="1">
      <c r="B141" s="233"/>
      <c r="C141" s="234"/>
      <c r="D141" s="230" t="s">
        <v>172</v>
      </c>
      <c r="E141" s="235" t="s">
        <v>119</v>
      </c>
      <c r="F141" s="236" t="s">
        <v>246</v>
      </c>
      <c r="G141" s="234"/>
      <c r="H141" s="237">
        <v>3.3919999999999999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AT141" s="243" t="s">
        <v>172</v>
      </c>
      <c r="AU141" s="243" t="s">
        <v>89</v>
      </c>
      <c r="AV141" s="12" t="s">
        <v>89</v>
      </c>
      <c r="AW141" s="12" t="s">
        <v>41</v>
      </c>
      <c r="AX141" s="12" t="s">
        <v>87</v>
      </c>
      <c r="AY141" s="243" t="s">
        <v>161</v>
      </c>
    </row>
    <row r="142" s="1" customFormat="1" ht="22.5" customHeight="1">
      <c r="B142" s="40"/>
      <c r="C142" s="218" t="s">
        <v>247</v>
      </c>
      <c r="D142" s="218" t="s">
        <v>164</v>
      </c>
      <c r="E142" s="219" t="s">
        <v>248</v>
      </c>
      <c r="F142" s="220" t="s">
        <v>249</v>
      </c>
      <c r="G142" s="221" t="s">
        <v>121</v>
      </c>
      <c r="H142" s="222">
        <v>3.3919999999999999</v>
      </c>
      <c r="I142" s="223"/>
      <c r="J142" s="224">
        <f>ROUND(I142*H142,2)</f>
        <v>0</v>
      </c>
      <c r="K142" s="220" t="s">
        <v>167</v>
      </c>
      <c r="L142" s="45"/>
      <c r="M142" s="225" t="s">
        <v>39</v>
      </c>
      <c r="N142" s="226" t="s">
        <v>53</v>
      </c>
      <c r="O142" s="8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AR142" s="18" t="s">
        <v>168</v>
      </c>
      <c r="AT142" s="18" t="s">
        <v>164</v>
      </c>
      <c r="AU142" s="18" t="s">
        <v>89</v>
      </c>
      <c r="AY142" s="18" t="s">
        <v>161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8" t="s">
        <v>168</v>
      </c>
      <c r="BK142" s="229">
        <f>ROUND(I142*H142,2)</f>
        <v>0</v>
      </c>
      <c r="BL142" s="18" t="s">
        <v>168</v>
      </c>
      <c r="BM142" s="18" t="s">
        <v>250</v>
      </c>
    </row>
    <row r="143" s="1" customFormat="1">
      <c r="B143" s="40"/>
      <c r="C143" s="41"/>
      <c r="D143" s="230" t="s">
        <v>170</v>
      </c>
      <c r="E143" s="41"/>
      <c r="F143" s="231" t="s">
        <v>251</v>
      </c>
      <c r="G143" s="41"/>
      <c r="H143" s="41"/>
      <c r="I143" s="145"/>
      <c r="J143" s="41"/>
      <c r="K143" s="41"/>
      <c r="L143" s="45"/>
      <c r="M143" s="232"/>
      <c r="N143" s="81"/>
      <c r="O143" s="81"/>
      <c r="P143" s="81"/>
      <c r="Q143" s="81"/>
      <c r="R143" s="81"/>
      <c r="S143" s="81"/>
      <c r="T143" s="82"/>
      <c r="AT143" s="18" t="s">
        <v>170</v>
      </c>
      <c r="AU143" s="18" t="s">
        <v>89</v>
      </c>
    </row>
    <row r="144" s="1" customFormat="1">
      <c r="B144" s="40"/>
      <c r="C144" s="41"/>
      <c r="D144" s="230" t="s">
        <v>177</v>
      </c>
      <c r="E144" s="41"/>
      <c r="F144" s="231" t="s">
        <v>252</v>
      </c>
      <c r="G144" s="41"/>
      <c r="H144" s="41"/>
      <c r="I144" s="145"/>
      <c r="J144" s="41"/>
      <c r="K144" s="41"/>
      <c r="L144" s="45"/>
      <c r="M144" s="232"/>
      <c r="N144" s="81"/>
      <c r="O144" s="81"/>
      <c r="P144" s="81"/>
      <c r="Q144" s="81"/>
      <c r="R144" s="81"/>
      <c r="S144" s="81"/>
      <c r="T144" s="82"/>
      <c r="AT144" s="18" t="s">
        <v>177</v>
      </c>
      <c r="AU144" s="18" t="s">
        <v>89</v>
      </c>
    </row>
    <row r="145" s="12" customFormat="1">
      <c r="B145" s="233"/>
      <c r="C145" s="234"/>
      <c r="D145" s="230" t="s">
        <v>172</v>
      </c>
      <c r="E145" s="235" t="s">
        <v>39</v>
      </c>
      <c r="F145" s="236" t="s">
        <v>119</v>
      </c>
      <c r="G145" s="234"/>
      <c r="H145" s="237">
        <v>3.3919999999999999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AT145" s="243" t="s">
        <v>172</v>
      </c>
      <c r="AU145" s="243" t="s">
        <v>89</v>
      </c>
      <c r="AV145" s="12" t="s">
        <v>89</v>
      </c>
      <c r="AW145" s="12" t="s">
        <v>41</v>
      </c>
      <c r="AX145" s="12" t="s">
        <v>87</v>
      </c>
      <c r="AY145" s="243" t="s">
        <v>161</v>
      </c>
    </row>
    <row r="146" s="1" customFormat="1" ht="45" customHeight="1">
      <c r="B146" s="40"/>
      <c r="C146" s="218" t="s">
        <v>253</v>
      </c>
      <c r="D146" s="218" t="s">
        <v>164</v>
      </c>
      <c r="E146" s="219" t="s">
        <v>254</v>
      </c>
      <c r="F146" s="220" t="s">
        <v>255</v>
      </c>
      <c r="G146" s="221" t="s">
        <v>256</v>
      </c>
      <c r="H146" s="222">
        <v>28</v>
      </c>
      <c r="I146" s="223"/>
      <c r="J146" s="224">
        <f>ROUND(I146*H146,2)</f>
        <v>0</v>
      </c>
      <c r="K146" s="220" t="s">
        <v>167</v>
      </c>
      <c r="L146" s="45"/>
      <c r="M146" s="225" t="s">
        <v>39</v>
      </c>
      <c r="N146" s="226" t="s">
        <v>53</v>
      </c>
      <c r="O146" s="8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AR146" s="18" t="s">
        <v>168</v>
      </c>
      <c r="AT146" s="18" t="s">
        <v>164</v>
      </c>
      <c r="AU146" s="18" t="s">
        <v>89</v>
      </c>
      <c r="AY146" s="18" t="s">
        <v>161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8" t="s">
        <v>168</v>
      </c>
      <c r="BK146" s="229">
        <f>ROUND(I146*H146,2)</f>
        <v>0</v>
      </c>
      <c r="BL146" s="18" t="s">
        <v>168</v>
      </c>
      <c r="BM146" s="18" t="s">
        <v>257</v>
      </c>
    </row>
    <row r="147" s="12" customFormat="1">
      <c r="B147" s="233"/>
      <c r="C147" s="234"/>
      <c r="D147" s="230" t="s">
        <v>172</v>
      </c>
      <c r="E147" s="235" t="s">
        <v>39</v>
      </c>
      <c r="F147" s="236" t="s">
        <v>258</v>
      </c>
      <c r="G147" s="234"/>
      <c r="H147" s="237">
        <v>28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AT147" s="243" t="s">
        <v>172</v>
      </c>
      <c r="AU147" s="243" t="s">
        <v>89</v>
      </c>
      <c r="AV147" s="12" t="s">
        <v>89</v>
      </c>
      <c r="AW147" s="12" t="s">
        <v>41</v>
      </c>
      <c r="AX147" s="12" t="s">
        <v>87</v>
      </c>
      <c r="AY147" s="243" t="s">
        <v>161</v>
      </c>
    </row>
    <row r="148" s="1" customFormat="1" ht="33.75" customHeight="1">
      <c r="B148" s="40"/>
      <c r="C148" s="218" t="s">
        <v>8</v>
      </c>
      <c r="D148" s="218" t="s">
        <v>164</v>
      </c>
      <c r="E148" s="219" t="s">
        <v>259</v>
      </c>
      <c r="F148" s="220" t="s">
        <v>260</v>
      </c>
      <c r="G148" s="221" t="s">
        <v>256</v>
      </c>
      <c r="H148" s="222">
        <v>4</v>
      </c>
      <c r="I148" s="223"/>
      <c r="J148" s="224">
        <f>ROUND(I148*H148,2)</f>
        <v>0</v>
      </c>
      <c r="K148" s="220" t="s">
        <v>167</v>
      </c>
      <c r="L148" s="45"/>
      <c r="M148" s="225" t="s">
        <v>39</v>
      </c>
      <c r="N148" s="226" t="s">
        <v>53</v>
      </c>
      <c r="O148" s="8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AR148" s="18" t="s">
        <v>168</v>
      </c>
      <c r="AT148" s="18" t="s">
        <v>164</v>
      </c>
      <c r="AU148" s="18" t="s">
        <v>89</v>
      </c>
      <c r="AY148" s="18" t="s">
        <v>161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8" t="s">
        <v>168</v>
      </c>
      <c r="BK148" s="229">
        <f>ROUND(I148*H148,2)</f>
        <v>0</v>
      </c>
      <c r="BL148" s="18" t="s">
        <v>168</v>
      </c>
      <c r="BM148" s="18" t="s">
        <v>261</v>
      </c>
    </row>
    <row r="149" s="1" customFormat="1" ht="45" customHeight="1">
      <c r="B149" s="40"/>
      <c r="C149" s="218" t="s">
        <v>262</v>
      </c>
      <c r="D149" s="218" t="s">
        <v>164</v>
      </c>
      <c r="E149" s="219" t="s">
        <v>263</v>
      </c>
      <c r="F149" s="220" t="s">
        <v>264</v>
      </c>
      <c r="G149" s="221" t="s">
        <v>188</v>
      </c>
      <c r="H149" s="222">
        <v>812</v>
      </c>
      <c r="I149" s="223"/>
      <c r="J149" s="224">
        <f>ROUND(I149*H149,2)</f>
        <v>0</v>
      </c>
      <c r="K149" s="220" t="s">
        <v>167</v>
      </c>
      <c r="L149" s="45"/>
      <c r="M149" s="225" t="s">
        <v>39</v>
      </c>
      <c r="N149" s="226" t="s">
        <v>53</v>
      </c>
      <c r="O149" s="8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AR149" s="18" t="s">
        <v>168</v>
      </c>
      <c r="AT149" s="18" t="s">
        <v>164</v>
      </c>
      <c r="AU149" s="18" t="s">
        <v>89</v>
      </c>
      <c r="AY149" s="18" t="s">
        <v>161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8" t="s">
        <v>168</v>
      </c>
      <c r="BK149" s="229">
        <f>ROUND(I149*H149,2)</f>
        <v>0</v>
      </c>
      <c r="BL149" s="18" t="s">
        <v>168</v>
      </c>
      <c r="BM149" s="18" t="s">
        <v>265</v>
      </c>
    </row>
    <row r="150" s="1" customFormat="1">
      <c r="B150" s="40"/>
      <c r="C150" s="41"/>
      <c r="D150" s="230" t="s">
        <v>177</v>
      </c>
      <c r="E150" s="41"/>
      <c r="F150" s="231" t="s">
        <v>266</v>
      </c>
      <c r="G150" s="41"/>
      <c r="H150" s="41"/>
      <c r="I150" s="145"/>
      <c r="J150" s="41"/>
      <c r="K150" s="41"/>
      <c r="L150" s="45"/>
      <c r="M150" s="232"/>
      <c r="N150" s="81"/>
      <c r="O150" s="81"/>
      <c r="P150" s="81"/>
      <c r="Q150" s="81"/>
      <c r="R150" s="81"/>
      <c r="S150" s="81"/>
      <c r="T150" s="82"/>
      <c r="AT150" s="18" t="s">
        <v>177</v>
      </c>
      <c r="AU150" s="18" t="s">
        <v>89</v>
      </c>
    </row>
    <row r="151" s="12" customFormat="1">
      <c r="B151" s="233"/>
      <c r="C151" s="234"/>
      <c r="D151" s="230" t="s">
        <v>172</v>
      </c>
      <c r="E151" s="235" t="s">
        <v>39</v>
      </c>
      <c r="F151" s="236" t="s">
        <v>267</v>
      </c>
      <c r="G151" s="234"/>
      <c r="H151" s="237">
        <v>812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AT151" s="243" t="s">
        <v>172</v>
      </c>
      <c r="AU151" s="243" t="s">
        <v>89</v>
      </c>
      <c r="AV151" s="12" t="s">
        <v>89</v>
      </c>
      <c r="AW151" s="12" t="s">
        <v>41</v>
      </c>
      <c r="AX151" s="12" t="s">
        <v>80</v>
      </c>
      <c r="AY151" s="243" t="s">
        <v>161</v>
      </c>
    </row>
    <row r="152" s="13" customFormat="1">
      <c r="B152" s="244"/>
      <c r="C152" s="245"/>
      <c r="D152" s="230" t="s">
        <v>172</v>
      </c>
      <c r="E152" s="246" t="s">
        <v>39</v>
      </c>
      <c r="F152" s="247" t="s">
        <v>185</v>
      </c>
      <c r="G152" s="245"/>
      <c r="H152" s="248">
        <v>812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AT152" s="254" t="s">
        <v>172</v>
      </c>
      <c r="AU152" s="254" t="s">
        <v>89</v>
      </c>
      <c r="AV152" s="13" t="s">
        <v>168</v>
      </c>
      <c r="AW152" s="13" t="s">
        <v>41</v>
      </c>
      <c r="AX152" s="13" t="s">
        <v>87</v>
      </c>
      <c r="AY152" s="254" t="s">
        <v>161</v>
      </c>
    </row>
    <row r="153" s="1" customFormat="1" ht="22.5" customHeight="1">
      <c r="B153" s="40"/>
      <c r="C153" s="218" t="s">
        <v>268</v>
      </c>
      <c r="D153" s="218" t="s">
        <v>164</v>
      </c>
      <c r="E153" s="219" t="s">
        <v>269</v>
      </c>
      <c r="F153" s="220" t="s">
        <v>270</v>
      </c>
      <c r="G153" s="221" t="s">
        <v>194</v>
      </c>
      <c r="H153" s="222">
        <v>326</v>
      </c>
      <c r="I153" s="223"/>
      <c r="J153" s="224">
        <f>ROUND(I153*H153,2)</f>
        <v>0</v>
      </c>
      <c r="K153" s="220" t="s">
        <v>167</v>
      </c>
      <c r="L153" s="45"/>
      <c r="M153" s="225" t="s">
        <v>39</v>
      </c>
      <c r="N153" s="226" t="s">
        <v>53</v>
      </c>
      <c r="O153" s="8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AR153" s="18" t="s">
        <v>168</v>
      </c>
      <c r="AT153" s="18" t="s">
        <v>164</v>
      </c>
      <c r="AU153" s="18" t="s">
        <v>89</v>
      </c>
      <c r="AY153" s="18" t="s">
        <v>161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8" t="s">
        <v>168</v>
      </c>
      <c r="BK153" s="229">
        <f>ROUND(I153*H153,2)</f>
        <v>0</v>
      </c>
      <c r="BL153" s="18" t="s">
        <v>168</v>
      </c>
      <c r="BM153" s="18" t="s">
        <v>271</v>
      </c>
    </row>
    <row r="154" s="1" customFormat="1">
      <c r="B154" s="40"/>
      <c r="C154" s="41"/>
      <c r="D154" s="230" t="s">
        <v>170</v>
      </c>
      <c r="E154" s="41"/>
      <c r="F154" s="231" t="s">
        <v>272</v>
      </c>
      <c r="G154" s="41"/>
      <c r="H154" s="41"/>
      <c r="I154" s="145"/>
      <c r="J154" s="41"/>
      <c r="K154" s="41"/>
      <c r="L154" s="45"/>
      <c r="M154" s="232"/>
      <c r="N154" s="81"/>
      <c r="O154" s="81"/>
      <c r="P154" s="81"/>
      <c r="Q154" s="81"/>
      <c r="R154" s="81"/>
      <c r="S154" s="81"/>
      <c r="T154" s="82"/>
      <c r="AT154" s="18" t="s">
        <v>170</v>
      </c>
      <c r="AU154" s="18" t="s">
        <v>89</v>
      </c>
    </row>
    <row r="155" s="12" customFormat="1">
      <c r="B155" s="233"/>
      <c r="C155" s="234"/>
      <c r="D155" s="230" t="s">
        <v>172</v>
      </c>
      <c r="E155" s="235" t="s">
        <v>39</v>
      </c>
      <c r="F155" s="236" t="s">
        <v>112</v>
      </c>
      <c r="G155" s="234"/>
      <c r="H155" s="237">
        <v>326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AT155" s="243" t="s">
        <v>172</v>
      </c>
      <c r="AU155" s="243" t="s">
        <v>89</v>
      </c>
      <c r="AV155" s="12" t="s">
        <v>89</v>
      </c>
      <c r="AW155" s="12" t="s">
        <v>41</v>
      </c>
      <c r="AX155" s="12" t="s">
        <v>87</v>
      </c>
      <c r="AY155" s="243" t="s">
        <v>161</v>
      </c>
    </row>
    <row r="156" s="1" customFormat="1" ht="22.5" customHeight="1">
      <c r="B156" s="40"/>
      <c r="C156" s="218" t="s">
        <v>273</v>
      </c>
      <c r="D156" s="218" t="s">
        <v>164</v>
      </c>
      <c r="E156" s="219" t="s">
        <v>274</v>
      </c>
      <c r="F156" s="220" t="s">
        <v>275</v>
      </c>
      <c r="G156" s="221" t="s">
        <v>194</v>
      </c>
      <c r="H156" s="222">
        <v>165</v>
      </c>
      <c r="I156" s="223"/>
      <c r="J156" s="224">
        <f>ROUND(I156*H156,2)</f>
        <v>0</v>
      </c>
      <c r="K156" s="220" t="s">
        <v>167</v>
      </c>
      <c r="L156" s="45"/>
      <c r="M156" s="225" t="s">
        <v>39</v>
      </c>
      <c r="N156" s="226" t="s">
        <v>53</v>
      </c>
      <c r="O156" s="81"/>
      <c r="P156" s="227">
        <f>O156*H156</f>
        <v>0</v>
      </c>
      <c r="Q156" s="227">
        <v>0</v>
      </c>
      <c r="R156" s="227">
        <f>Q156*H156</f>
        <v>0</v>
      </c>
      <c r="S156" s="227">
        <v>0</v>
      </c>
      <c r="T156" s="228">
        <f>S156*H156</f>
        <v>0</v>
      </c>
      <c r="AR156" s="18" t="s">
        <v>168</v>
      </c>
      <c r="AT156" s="18" t="s">
        <v>164</v>
      </c>
      <c r="AU156" s="18" t="s">
        <v>89</v>
      </c>
      <c r="AY156" s="18" t="s">
        <v>161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8" t="s">
        <v>168</v>
      </c>
      <c r="BK156" s="229">
        <f>ROUND(I156*H156,2)</f>
        <v>0</v>
      </c>
      <c r="BL156" s="18" t="s">
        <v>168</v>
      </c>
      <c r="BM156" s="18" t="s">
        <v>276</v>
      </c>
    </row>
    <row r="157" s="14" customFormat="1">
      <c r="B157" s="255"/>
      <c r="C157" s="256"/>
      <c r="D157" s="230" t="s">
        <v>172</v>
      </c>
      <c r="E157" s="257" t="s">
        <v>39</v>
      </c>
      <c r="F157" s="258" t="s">
        <v>277</v>
      </c>
      <c r="G157" s="256"/>
      <c r="H157" s="257" t="s">
        <v>39</v>
      </c>
      <c r="I157" s="259"/>
      <c r="J157" s="256"/>
      <c r="K157" s="256"/>
      <c r="L157" s="260"/>
      <c r="M157" s="261"/>
      <c r="N157" s="262"/>
      <c r="O157" s="262"/>
      <c r="P157" s="262"/>
      <c r="Q157" s="262"/>
      <c r="R157" s="262"/>
      <c r="S157" s="262"/>
      <c r="T157" s="263"/>
      <c r="AT157" s="264" t="s">
        <v>172</v>
      </c>
      <c r="AU157" s="264" t="s">
        <v>89</v>
      </c>
      <c r="AV157" s="14" t="s">
        <v>87</v>
      </c>
      <c r="AW157" s="14" t="s">
        <v>41</v>
      </c>
      <c r="AX157" s="14" t="s">
        <v>80</v>
      </c>
      <c r="AY157" s="264" t="s">
        <v>161</v>
      </c>
    </row>
    <row r="158" s="12" customFormat="1">
      <c r="B158" s="233"/>
      <c r="C158" s="234"/>
      <c r="D158" s="230" t="s">
        <v>172</v>
      </c>
      <c r="E158" s="235" t="s">
        <v>39</v>
      </c>
      <c r="F158" s="236" t="s">
        <v>278</v>
      </c>
      <c r="G158" s="234"/>
      <c r="H158" s="237">
        <v>13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AT158" s="243" t="s">
        <v>172</v>
      </c>
      <c r="AU158" s="243" t="s">
        <v>89</v>
      </c>
      <c r="AV158" s="12" t="s">
        <v>89</v>
      </c>
      <c r="AW158" s="12" t="s">
        <v>41</v>
      </c>
      <c r="AX158" s="12" t="s">
        <v>80</v>
      </c>
      <c r="AY158" s="243" t="s">
        <v>161</v>
      </c>
    </row>
    <row r="159" s="12" customFormat="1">
      <c r="B159" s="233"/>
      <c r="C159" s="234"/>
      <c r="D159" s="230" t="s">
        <v>172</v>
      </c>
      <c r="E159" s="235" t="s">
        <v>39</v>
      </c>
      <c r="F159" s="236" t="s">
        <v>279</v>
      </c>
      <c r="G159" s="234"/>
      <c r="H159" s="237">
        <v>152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AT159" s="243" t="s">
        <v>172</v>
      </c>
      <c r="AU159" s="243" t="s">
        <v>89</v>
      </c>
      <c r="AV159" s="12" t="s">
        <v>89</v>
      </c>
      <c r="AW159" s="12" t="s">
        <v>41</v>
      </c>
      <c r="AX159" s="12" t="s">
        <v>80</v>
      </c>
      <c r="AY159" s="243" t="s">
        <v>161</v>
      </c>
    </row>
    <row r="160" s="13" customFormat="1">
      <c r="B160" s="244"/>
      <c r="C160" s="245"/>
      <c r="D160" s="230" t="s">
        <v>172</v>
      </c>
      <c r="E160" s="246" t="s">
        <v>280</v>
      </c>
      <c r="F160" s="247" t="s">
        <v>185</v>
      </c>
      <c r="G160" s="245"/>
      <c r="H160" s="248">
        <v>165</v>
      </c>
      <c r="I160" s="249"/>
      <c r="J160" s="245"/>
      <c r="K160" s="245"/>
      <c r="L160" s="250"/>
      <c r="M160" s="251"/>
      <c r="N160" s="252"/>
      <c r="O160" s="252"/>
      <c r="P160" s="252"/>
      <c r="Q160" s="252"/>
      <c r="R160" s="252"/>
      <c r="S160" s="252"/>
      <c r="T160" s="253"/>
      <c r="AT160" s="254" t="s">
        <v>172</v>
      </c>
      <c r="AU160" s="254" t="s">
        <v>89</v>
      </c>
      <c r="AV160" s="13" t="s">
        <v>168</v>
      </c>
      <c r="AW160" s="13" t="s">
        <v>41</v>
      </c>
      <c r="AX160" s="13" t="s">
        <v>87</v>
      </c>
      <c r="AY160" s="254" t="s">
        <v>161</v>
      </c>
    </row>
    <row r="161" s="1" customFormat="1" ht="22.5" customHeight="1">
      <c r="B161" s="40"/>
      <c r="C161" s="218" t="s">
        <v>281</v>
      </c>
      <c r="D161" s="218" t="s">
        <v>164</v>
      </c>
      <c r="E161" s="219" t="s">
        <v>282</v>
      </c>
      <c r="F161" s="220" t="s">
        <v>283</v>
      </c>
      <c r="G161" s="221" t="s">
        <v>194</v>
      </c>
      <c r="H161" s="222">
        <v>60</v>
      </c>
      <c r="I161" s="223"/>
      <c r="J161" s="224">
        <f>ROUND(I161*H161,2)</f>
        <v>0</v>
      </c>
      <c r="K161" s="220" t="s">
        <v>167</v>
      </c>
      <c r="L161" s="45"/>
      <c r="M161" s="225" t="s">
        <v>39</v>
      </c>
      <c r="N161" s="226" t="s">
        <v>53</v>
      </c>
      <c r="O161" s="8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AR161" s="18" t="s">
        <v>168</v>
      </c>
      <c r="AT161" s="18" t="s">
        <v>164</v>
      </c>
      <c r="AU161" s="18" t="s">
        <v>89</v>
      </c>
      <c r="AY161" s="18" t="s">
        <v>161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8" t="s">
        <v>168</v>
      </c>
      <c r="BK161" s="229">
        <f>ROUND(I161*H161,2)</f>
        <v>0</v>
      </c>
      <c r="BL161" s="18" t="s">
        <v>168</v>
      </c>
      <c r="BM161" s="18" t="s">
        <v>284</v>
      </c>
    </row>
    <row r="162" s="1" customFormat="1">
      <c r="B162" s="40"/>
      <c r="C162" s="41"/>
      <c r="D162" s="230" t="s">
        <v>177</v>
      </c>
      <c r="E162" s="41"/>
      <c r="F162" s="231" t="s">
        <v>285</v>
      </c>
      <c r="G162" s="41"/>
      <c r="H162" s="41"/>
      <c r="I162" s="145"/>
      <c r="J162" s="41"/>
      <c r="K162" s="41"/>
      <c r="L162" s="45"/>
      <c r="M162" s="232"/>
      <c r="N162" s="81"/>
      <c r="O162" s="81"/>
      <c r="P162" s="81"/>
      <c r="Q162" s="81"/>
      <c r="R162" s="81"/>
      <c r="S162" s="81"/>
      <c r="T162" s="82"/>
      <c r="AT162" s="18" t="s">
        <v>177</v>
      </c>
      <c r="AU162" s="18" t="s">
        <v>89</v>
      </c>
    </row>
    <row r="163" s="12" customFormat="1">
      <c r="B163" s="233"/>
      <c r="C163" s="234"/>
      <c r="D163" s="230" t="s">
        <v>172</v>
      </c>
      <c r="E163" s="235" t="s">
        <v>135</v>
      </c>
      <c r="F163" s="236" t="s">
        <v>137</v>
      </c>
      <c r="G163" s="234"/>
      <c r="H163" s="237">
        <v>60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AT163" s="243" t="s">
        <v>172</v>
      </c>
      <c r="AU163" s="243" t="s">
        <v>89</v>
      </c>
      <c r="AV163" s="12" t="s">
        <v>89</v>
      </c>
      <c r="AW163" s="12" t="s">
        <v>41</v>
      </c>
      <c r="AX163" s="12" t="s">
        <v>87</v>
      </c>
      <c r="AY163" s="243" t="s">
        <v>161</v>
      </c>
    </row>
    <row r="164" s="1" customFormat="1" ht="22.5" customHeight="1">
      <c r="B164" s="40"/>
      <c r="C164" s="265" t="s">
        <v>286</v>
      </c>
      <c r="D164" s="265" t="s">
        <v>287</v>
      </c>
      <c r="E164" s="266" t="s">
        <v>288</v>
      </c>
      <c r="F164" s="267" t="s">
        <v>289</v>
      </c>
      <c r="G164" s="268" t="s">
        <v>194</v>
      </c>
      <c r="H164" s="269">
        <v>200</v>
      </c>
      <c r="I164" s="270"/>
      <c r="J164" s="271">
        <f>ROUND(I164*H164,2)</f>
        <v>0</v>
      </c>
      <c r="K164" s="267" t="s">
        <v>167</v>
      </c>
      <c r="L164" s="272"/>
      <c r="M164" s="273" t="s">
        <v>39</v>
      </c>
      <c r="N164" s="274" t="s">
        <v>53</v>
      </c>
      <c r="O164" s="81"/>
      <c r="P164" s="227">
        <f>O164*H164</f>
        <v>0</v>
      </c>
      <c r="Q164" s="227">
        <v>0.00018000000000000001</v>
      </c>
      <c r="R164" s="227">
        <f>Q164*H164</f>
        <v>0.036000000000000004</v>
      </c>
      <c r="S164" s="227">
        <v>0</v>
      </c>
      <c r="T164" s="228">
        <f>S164*H164</f>
        <v>0</v>
      </c>
      <c r="AR164" s="18" t="s">
        <v>210</v>
      </c>
      <c r="AT164" s="18" t="s">
        <v>287</v>
      </c>
      <c r="AU164" s="18" t="s">
        <v>89</v>
      </c>
      <c r="AY164" s="18" t="s">
        <v>161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8" t="s">
        <v>168</v>
      </c>
      <c r="BK164" s="229">
        <f>ROUND(I164*H164,2)</f>
        <v>0</v>
      </c>
      <c r="BL164" s="18" t="s">
        <v>168</v>
      </c>
      <c r="BM164" s="18" t="s">
        <v>290</v>
      </c>
    </row>
    <row r="165" s="12" customFormat="1">
      <c r="B165" s="233"/>
      <c r="C165" s="234"/>
      <c r="D165" s="230" t="s">
        <v>172</v>
      </c>
      <c r="E165" s="235" t="s">
        <v>39</v>
      </c>
      <c r="F165" s="236" t="s">
        <v>291</v>
      </c>
      <c r="G165" s="234"/>
      <c r="H165" s="237">
        <v>200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AT165" s="243" t="s">
        <v>172</v>
      </c>
      <c r="AU165" s="243" t="s">
        <v>89</v>
      </c>
      <c r="AV165" s="12" t="s">
        <v>89</v>
      </c>
      <c r="AW165" s="12" t="s">
        <v>41</v>
      </c>
      <c r="AX165" s="12" t="s">
        <v>80</v>
      </c>
      <c r="AY165" s="243" t="s">
        <v>161</v>
      </c>
    </row>
    <row r="166" s="13" customFormat="1">
      <c r="B166" s="244"/>
      <c r="C166" s="245"/>
      <c r="D166" s="230" t="s">
        <v>172</v>
      </c>
      <c r="E166" s="246" t="s">
        <v>292</v>
      </c>
      <c r="F166" s="247" t="s">
        <v>185</v>
      </c>
      <c r="G166" s="245"/>
      <c r="H166" s="248">
        <v>200</v>
      </c>
      <c r="I166" s="249"/>
      <c r="J166" s="245"/>
      <c r="K166" s="245"/>
      <c r="L166" s="250"/>
      <c r="M166" s="251"/>
      <c r="N166" s="252"/>
      <c r="O166" s="252"/>
      <c r="P166" s="252"/>
      <c r="Q166" s="252"/>
      <c r="R166" s="252"/>
      <c r="S166" s="252"/>
      <c r="T166" s="253"/>
      <c r="AT166" s="254" t="s">
        <v>172</v>
      </c>
      <c r="AU166" s="254" t="s">
        <v>89</v>
      </c>
      <c r="AV166" s="13" t="s">
        <v>168</v>
      </c>
      <c r="AW166" s="13" t="s">
        <v>41</v>
      </c>
      <c r="AX166" s="13" t="s">
        <v>87</v>
      </c>
      <c r="AY166" s="254" t="s">
        <v>161</v>
      </c>
    </row>
    <row r="167" s="1" customFormat="1" ht="22.5" customHeight="1">
      <c r="B167" s="40"/>
      <c r="C167" s="265" t="s">
        <v>7</v>
      </c>
      <c r="D167" s="265" t="s">
        <v>287</v>
      </c>
      <c r="E167" s="266" t="s">
        <v>293</v>
      </c>
      <c r="F167" s="267" t="s">
        <v>294</v>
      </c>
      <c r="G167" s="268" t="s">
        <v>295</v>
      </c>
      <c r="H167" s="269">
        <v>1741.509</v>
      </c>
      <c r="I167" s="270"/>
      <c r="J167" s="271">
        <f>ROUND(I167*H167,2)</f>
        <v>0</v>
      </c>
      <c r="K167" s="267" t="s">
        <v>167</v>
      </c>
      <c r="L167" s="272"/>
      <c r="M167" s="273" t="s">
        <v>39</v>
      </c>
      <c r="N167" s="274" t="s">
        <v>53</v>
      </c>
      <c r="O167" s="81"/>
      <c r="P167" s="227">
        <f>O167*H167</f>
        <v>0</v>
      </c>
      <c r="Q167" s="227">
        <v>1</v>
      </c>
      <c r="R167" s="227">
        <f>Q167*H167</f>
        <v>1741.509</v>
      </c>
      <c r="S167" s="227">
        <v>0</v>
      </c>
      <c r="T167" s="228">
        <f>S167*H167</f>
        <v>0</v>
      </c>
      <c r="AR167" s="18" t="s">
        <v>210</v>
      </c>
      <c r="AT167" s="18" t="s">
        <v>287</v>
      </c>
      <c r="AU167" s="18" t="s">
        <v>89</v>
      </c>
      <c r="AY167" s="18" t="s">
        <v>161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8" t="s">
        <v>168</v>
      </c>
      <c r="BK167" s="229">
        <f>ROUND(I167*H167,2)</f>
        <v>0</v>
      </c>
      <c r="BL167" s="18" t="s">
        <v>168</v>
      </c>
      <c r="BM167" s="18" t="s">
        <v>296</v>
      </c>
    </row>
    <row r="168" s="12" customFormat="1">
      <c r="B168" s="233"/>
      <c r="C168" s="234"/>
      <c r="D168" s="230" t="s">
        <v>172</v>
      </c>
      <c r="E168" s="235" t="s">
        <v>39</v>
      </c>
      <c r="F168" s="236" t="s">
        <v>297</v>
      </c>
      <c r="G168" s="234"/>
      <c r="H168" s="237">
        <v>1469.259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AT168" s="243" t="s">
        <v>172</v>
      </c>
      <c r="AU168" s="243" t="s">
        <v>89</v>
      </c>
      <c r="AV168" s="12" t="s">
        <v>89</v>
      </c>
      <c r="AW168" s="12" t="s">
        <v>41</v>
      </c>
      <c r="AX168" s="12" t="s">
        <v>80</v>
      </c>
      <c r="AY168" s="243" t="s">
        <v>161</v>
      </c>
    </row>
    <row r="169" s="12" customFormat="1">
      <c r="B169" s="233"/>
      <c r="C169" s="234"/>
      <c r="D169" s="230" t="s">
        <v>172</v>
      </c>
      <c r="E169" s="235" t="s">
        <v>39</v>
      </c>
      <c r="F169" s="236" t="s">
        <v>298</v>
      </c>
      <c r="G169" s="234"/>
      <c r="H169" s="237">
        <v>272.25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AT169" s="243" t="s">
        <v>172</v>
      </c>
      <c r="AU169" s="243" t="s">
        <v>89</v>
      </c>
      <c r="AV169" s="12" t="s">
        <v>89</v>
      </c>
      <c r="AW169" s="12" t="s">
        <v>41</v>
      </c>
      <c r="AX169" s="12" t="s">
        <v>80</v>
      </c>
      <c r="AY169" s="243" t="s">
        <v>161</v>
      </c>
    </row>
    <row r="170" s="13" customFormat="1">
      <c r="B170" s="244"/>
      <c r="C170" s="245"/>
      <c r="D170" s="230" t="s">
        <v>172</v>
      </c>
      <c r="E170" s="246" t="s">
        <v>39</v>
      </c>
      <c r="F170" s="247" t="s">
        <v>185</v>
      </c>
      <c r="G170" s="245"/>
      <c r="H170" s="248">
        <v>1741.509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AT170" s="254" t="s">
        <v>172</v>
      </c>
      <c r="AU170" s="254" t="s">
        <v>89</v>
      </c>
      <c r="AV170" s="13" t="s">
        <v>168</v>
      </c>
      <c r="AW170" s="13" t="s">
        <v>41</v>
      </c>
      <c r="AX170" s="13" t="s">
        <v>87</v>
      </c>
      <c r="AY170" s="254" t="s">
        <v>161</v>
      </c>
    </row>
    <row r="171" s="1" customFormat="1" ht="22.5" customHeight="1">
      <c r="B171" s="40"/>
      <c r="C171" s="265" t="s">
        <v>299</v>
      </c>
      <c r="D171" s="265" t="s">
        <v>287</v>
      </c>
      <c r="E171" s="266" t="s">
        <v>300</v>
      </c>
      <c r="F171" s="267" t="s">
        <v>301</v>
      </c>
      <c r="G171" s="268" t="s">
        <v>194</v>
      </c>
      <c r="H171" s="269">
        <v>60</v>
      </c>
      <c r="I171" s="270"/>
      <c r="J171" s="271">
        <f>ROUND(I171*H171,2)</f>
        <v>0</v>
      </c>
      <c r="K171" s="267" t="s">
        <v>167</v>
      </c>
      <c r="L171" s="272"/>
      <c r="M171" s="273" t="s">
        <v>39</v>
      </c>
      <c r="N171" s="274" t="s">
        <v>53</v>
      </c>
      <c r="O171" s="81"/>
      <c r="P171" s="227">
        <f>O171*H171</f>
        <v>0</v>
      </c>
      <c r="Q171" s="227">
        <v>397</v>
      </c>
      <c r="R171" s="227">
        <f>Q171*H171</f>
        <v>23820</v>
      </c>
      <c r="S171" s="227">
        <v>0</v>
      </c>
      <c r="T171" s="228">
        <f>S171*H171</f>
        <v>0</v>
      </c>
      <c r="AR171" s="18" t="s">
        <v>210</v>
      </c>
      <c r="AT171" s="18" t="s">
        <v>287</v>
      </c>
      <c r="AU171" s="18" t="s">
        <v>89</v>
      </c>
      <c r="AY171" s="18" t="s">
        <v>161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8" t="s">
        <v>168</v>
      </c>
      <c r="BK171" s="229">
        <f>ROUND(I171*H171,2)</f>
        <v>0</v>
      </c>
      <c r="BL171" s="18" t="s">
        <v>168</v>
      </c>
      <c r="BM171" s="18" t="s">
        <v>302</v>
      </c>
    </row>
    <row r="172" s="12" customFormat="1">
      <c r="B172" s="233"/>
      <c r="C172" s="234"/>
      <c r="D172" s="230" t="s">
        <v>172</v>
      </c>
      <c r="E172" s="235" t="s">
        <v>39</v>
      </c>
      <c r="F172" s="236" t="s">
        <v>135</v>
      </c>
      <c r="G172" s="234"/>
      <c r="H172" s="237">
        <v>60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AT172" s="243" t="s">
        <v>172</v>
      </c>
      <c r="AU172" s="243" t="s">
        <v>89</v>
      </c>
      <c r="AV172" s="12" t="s">
        <v>89</v>
      </c>
      <c r="AW172" s="12" t="s">
        <v>41</v>
      </c>
      <c r="AX172" s="12" t="s">
        <v>87</v>
      </c>
      <c r="AY172" s="243" t="s">
        <v>161</v>
      </c>
    </row>
    <row r="173" s="1" customFormat="1" ht="22.5" customHeight="1">
      <c r="B173" s="40"/>
      <c r="C173" s="265" t="s">
        <v>303</v>
      </c>
      <c r="D173" s="265" t="s">
        <v>287</v>
      </c>
      <c r="E173" s="266" t="s">
        <v>304</v>
      </c>
      <c r="F173" s="267" t="s">
        <v>305</v>
      </c>
      <c r="G173" s="268" t="s">
        <v>194</v>
      </c>
      <c r="H173" s="269">
        <v>60</v>
      </c>
      <c r="I173" s="270"/>
      <c r="J173" s="271">
        <f>ROUND(I173*H173,2)</f>
        <v>0</v>
      </c>
      <c r="K173" s="267" t="s">
        <v>167</v>
      </c>
      <c r="L173" s="272"/>
      <c r="M173" s="273" t="s">
        <v>39</v>
      </c>
      <c r="N173" s="274" t="s">
        <v>53</v>
      </c>
      <c r="O173" s="8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AR173" s="18" t="s">
        <v>210</v>
      </c>
      <c r="AT173" s="18" t="s">
        <v>287</v>
      </c>
      <c r="AU173" s="18" t="s">
        <v>89</v>
      </c>
      <c r="AY173" s="18" t="s">
        <v>161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8" t="s">
        <v>168</v>
      </c>
      <c r="BK173" s="229">
        <f>ROUND(I173*H173,2)</f>
        <v>0</v>
      </c>
      <c r="BL173" s="18" t="s">
        <v>168</v>
      </c>
      <c r="BM173" s="18" t="s">
        <v>306</v>
      </c>
    </row>
    <row r="174" s="12" customFormat="1">
      <c r="B174" s="233"/>
      <c r="C174" s="234"/>
      <c r="D174" s="230" t="s">
        <v>172</v>
      </c>
      <c r="E174" s="235" t="s">
        <v>39</v>
      </c>
      <c r="F174" s="236" t="s">
        <v>135</v>
      </c>
      <c r="G174" s="234"/>
      <c r="H174" s="237">
        <v>60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172</v>
      </c>
      <c r="AU174" s="243" t="s">
        <v>89</v>
      </c>
      <c r="AV174" s="12" t="s">
        <v>89</v>
      </c>
      <c r="AW174" s="12" t="s">
        <v>41</v>
      </c>
      <c r="AX174" s="12" t="s">
        <v>87</v>
      </c>
      <c r="AY174" s="243" t="s">
        <v>161</v>
      </c>
    </row>
    <row r="175" s="11" customFormat="1" ht="25.92" customHeight="1">
      <c r="B175" s="202"/>
      <c r="C175" s="203"/>
      <c r="D175" s="204" t="s">
        <v>79</v>
      </c>
      <c r="E175" s="205" t="s">
        <v>307</v>
      </c>
      <c r="F175" s="205" t="s">
        <v>308</v>
      </c>
      <c r="G175" s="203"/>
      <c r="H175" s="203"/>
      <c r="I175" s="206"/>
      <c r="J175" s="207">
        <f>BK175</f>
        <v>0</v>
      </c>
      <c r="K175" s="203"/>
      <c r="L175" s="208"/>
      <c r="M175" s="209"/>
      <c r="N175" s="210"/>
      <c r="O175" s="210"/>
      <c r="P175" s="211">
        <f>SUM(P176:P206)</f>
        <v>0</v>
      </c>
      <c r="Q175" s="210"/>
      <c r="R175" s="211">
        <f>SUM(R176:R206)</f>
        <v>0</v>
      </c>
      <c r="S175" s="210"/>
      <c r="T175" s="212">
        <f>SUM(T176:T206)</f>
        <v>0</v>
      </c>
      <c r="AR175" s="213" t="s">
        <v>168</v>
      </c>
      <c r="AT175" s="214" t="s">
        <v>79</v>
      </c>
      <c r="AU175" s="214" t="s">
        <v>80</v>
      </c>
      <c r="AY175" s="213" t="s">
        <v>161</v>
      </c>
      <c r="BK175" s="215">
        <f>SUM(BK176:BK206)</f>
        <v>0</v>
      </c>
    </row>
    <row r="176" s="1" customFormat="1" ht="22.5" customHeight="1">
      <c r="B176" s="40"/>
      <c r="C176" s="218" t="s">
        <v>309</v>
      </c>
      <c r="D176" s="218" t="s">
        <v>164</v>
      </c>
      <c r="E176" s="219" t="s">
        <v>310</v>
      </c>
      <c r="F176" s="220" t="s">
        <v>311</v>
      </c>
      <c r="G176" s="221" t="s">
        <v>194</v>
      </c>
      <c r="H176" s="222">
        <v>85</v>
      </c>
      <c r="I176" s="223"/>
      <c r="J176" s="224">
        <f>ROUND(I176*H176,2)</f>
        <v>0</v>
      </c>
      <c r="K176" s="220" t="s">
        <v>167</v>
      </c>
      <c r="L176" s="45"/>
      <c r="M176" s="225" t="s">
        <v>39</v>
      </c>
      <c r="N176" s="226" t="s">
        <v>53</v>
      </c>
      <c r="O176" s="8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AR176" s="18" t="s">
        <v>312</v>
      </c>
      <c r="AT176" s="18" t="s">
        <v>164</v>
      </c>
      <c r="AU176" s="18" t="s">
        <v>87</v>
      </c>
      <c r="AY176" s="18" t="s">
        <v>161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8" t="s">
        <v>168</v>
      </c>
      <c r="BK176" s="229">
        <f>ROUND(I176*H176,2)</f>
        <v>0</v>
      </c>
      <c r="BL176" s="18" t="s">
        <v>312</v>
      </c>
      <c r="BM176" s="18" t="s">
        <v>313</v>
      </c>
    </row>
    <row r="177" s="12" customFormat="1">
      <c r="B177" s="233"/>
      <c r="C177" s="234"/>
      <c r="D177" s="230" t="s">
        <v>172</v>
      </c>
      <c r="E177" s="235" t="s">
        <v>127</v>
      </c>
      <c r="F177" s="236" t="s">
        <v>314</v>
      </c>
      <c r="G177" s="234"/>
      <c r="H177" s="237">
        <v>85</v>
      </c>
      <c r="I177" s="238"/>
      <c r="J177" s="234"/>
      <c r="K177" s="234"/>
      <c r="L177" s="239"/>
      <c r="M177" s="240"/>
      <c r="N177" s="241"/>
      <c r="O177" s="241"/>
      <c r="P177" s="241"/>
      <c r="Q177" s="241"/>
      <c r="R177" s="241"/>
      <c r="S177" s="241"/>
      <c r="T177" s="242"/>
      <c r="AT177" s="243" t="s">
        <v>172</v>
      </c>
      <c r="AU177" s="243" t="s">
        <v>87</v>
      </c>
      <c r="AV177" s="12" t="s">
        <v>89</v>
      </c>
      <c r="AW177" s="12" t="s">
        <v>41</v>
      </c>
      <c r="AX177" s="12" t="s">
        <v>87</v>
      </c>
      <c r="AY177" s="243" t="s">
        <v>161</v>
      </c>
    </row>
    <row r="178" s="1" customFormat="1" ht="22.5" customHeight="1">
      <c r="B178" s="40"/>
      <c r="C178" s="218" t="s">
        <v>315</v>
      </c>
      <c r="D178" s="218" t="s">
        <v>164</v>
      </c>
      <c r="E178" s="219" t="s">
        <v>316</v>
      </c>
      <c r="F178" s="220" t="s">
        <v>317</v>
      </c>
      <c r="G178" s="221" t="s">
        <v>194</v>
      </c>
      <c r="H178" s="222">
        <v>85</v>
      </c>
      <c r="I178" s="223"/>
      <c r="J178" s="224">
        <f>ROUND(I178*H178,2)</f>
        <v>0</v>
      </c>
      <c r="K178" s="220" t="s">
        <v>167</v>
      </c>
      <c r="L178" s="45"/>
      <c r="M178" s="225" t="s">
        <v>39</v>
      </c>
      <c r="N178" s="226" t="s">
        <v>53</v>
      </c>
      <c r="O178" s="81"/>
      <c r="P178" s="227">
        <f>O178*H178</f>
        <v>0</v>
      </c>
      <c r="Q178" s="227">
        <v>0</v>
      </c>
      <c r="R178" s="227">
        <f>Q178*H178</f>
        <v>0</v>
      </c>
      <c r="S178" s="227">
        <v>0</v>
      </c>
      <c r="T178" s="228">
        <f>S178*H178</f>
        <v>0</v>
      </c>
      <c r="AR178" s="18" t="s">
        <v>312</v>
      </c>
      <c r="AT178" s="18" t="s">
        <v>164</v>
      </c>
      <c r="AU178" s="18" t="s">
        <v>87</v>
      </c>
      <c r="AY178" s="18" t="s">
        <v>161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8" t="s">
        <v>168</v>
      </c>
      <c r="BK178" s="229">
        <f>ROUND(I178*H178,2)</f>
        <v>0</v>
      </c>
      <c r="BL178" s="18" t="s">
        <v>312</v>
      </c>
      <c r="BM178" s="18" t="s">
        <v>318</v>
      </c>
    </row>
    <row r="179" s="12" customFormat="1">
      <c r="B179" s="233"/>
      <c r="C179" s="234"/>
      <c r="D179" s="230" t="s">
        <v>172</v>
      </c>
      <c r="E179" s="235" t="s">
        <v>39</v>
      </c>
      <c r="F179" s="236" t="s">
        <v>127</v>
      </c>
      <c r="G179" s="234"/>
      <c r="H179" s="237">
        <v>85</v>
      </c>
      <c r="I179" s="238"/>
      <c r="J179" s="234"/>
      <c r="K179" s="234"/>
      <c r="L179" s="239"/>
      <c r="M179" s="240"/>
      <c r="N179" s="241"/>
      <c r="O179" s="241"/>
      <c r="P179" s="241"/>
      <c r="Q179" s="241"/>
      <c r="R179" s="241"/>
      <c r="S179" s="241"/>
      <c r="T179" s="242"/>
      <c r="AT179" s="243" t="s">
        <v>172</v>
      </c>
      <c r="AU179" s="243" t="s">
        <v>87</v>
      </c>
      <c r="AV179" s="12" t="s">
        <v>89</v>
      </c>
      <c r="AW179" s="12" t="s">
        <v>41</v>
      </c>
      <c r="AX179" s="12" t="s">
        <v>87</v>
      </c>
      <c r="AY179" s="243" t="s">
        <v>161</v>
      </c>
    </row>
    <row r="180" s="1" customFormat="1" ht="78.75" customHeight="1">
      <c r="B180" s="40"/>
      <c r="C180" s="218" t="s">
        <v>319</v>
      </c>
      <c r="D180" s="218" t="s">
        <v>164</v>
      </c>
      <c r="E180" s="219" t="s">
        <v>320</v>
      </c>
      <c r="F180" s="220" t="s">
        <v>321</v>
      </c>
      <c r="G180" s="221" t="s">
        <v>194</v>
      </c>
      <c r="H180" s="222">
        <v>1</v>
      </c>
      <c r="I180" s="223"/>
      <c r="J180" s="224">
        <f>ROUND(I180*H180,2)</f>
        <v>0</v>
      </c>
      <c r="K180" s="220" t="s">
        <v>322</v>
      </c>
      <c r="L180" s="45"/>
      <c r="M180" s="225" t="s">
        <v>39</v>
      </c>
      <c r="N180" s="226" t="s">
        <v>53</v>
      </c>
      <c r="O180" s="81"/>
      <c r="P180" s="227">
        <f>O180*H180</f>
        <v>0</v>
      </c>
      <c r="Q180" s="227">
        <v>0</v>
      </c>
      <c r="R180" s="227">
        <f>Q180*H180</f>
        <v>0</v>
      </c>
      <c r="S180" s="227">
        <v>0</v>
      </c>
      <c r="T180" s="228">
        <f>S180*H180</f>
        <v>0</v>
      </c>
      <c r="AR180" s="18" t="s">
        <v>312</v>
      </c>
      <c r="AT180" s="18" t="s">
        <v>164</v>
      </c>
      <c r="AU180" s="18" t="s">
        <v>87</v>
      </c>
      <c r="AY180" s="18" t="s">
        <v>161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8" t="s">
        <v>168</v>
      </c>
      <c r="BK180" s="229">
        <f>ROUND(I180*H180,2)</f>
        <v>0</v>
      </c>
      <c r="BL180" s="18" t="s">
        <v>312</v>
      </c>
      <c r="BM180" s="18" t="s">
        <v>323</v>
      </c>
    </row>
    <row r="181" s="1" customFormat="1">
      <c r="B181" s="40"/>
      <c r="C181" s="41"/>
      <c r="D181" s="230" t="s">
        <v>170</v>
      </c>
      <c r="E181" s="41"/>
      <c r="F181" s="231" t="s">
        <v>324</v>
      </c>
      <c r="G181" s="41"/>
      <c r="H181" s="41"/>
      <c r="I181" s="145"/>
      <c r="J181" s="41"/>
      <c r="K181" s="41"/>
      <c r="L181" s="45"/>
      <c r="M181" s="232"/>
      <c r="N181" s="81"/>
      <c r="O181" s="81"/>
      <c r="P181" s="81"/>
      <c r="Q181" s="81"/>
      <c r="R181" s="81"/>
      <c r="S181" s="81"/>
      <c r="T181" s="82"/>
      <c r="AT181" s="18" t="s">
        <v>170</v>
      </c>
      <c r="AU181" s="18" t="s">
        <v>87</v>
      </c>
    </row>
    <row r="182" s="1" customFormat="1">
      <c r="B182" s="40"/>
      <c r="C182" s="41"/>
      <c r="D182" s="230" t="s">
        <v>177</v>
      </c>
      <c r="E182" s="41"/>
      <c r="F182" s="231" t="s">
        <v>325</v>
      </c>
      <c r="G182" s="41"/>
      <c r="H182" s="41"/>
      <c r="I182" s="145"/>
      <c r="J182" s="41"/>
      <c r="K182" s="41"/>
      <c r="L182" s="45"/>
      <c r="M182" s="232"/>
      <c r="N182" s="81"/>
      <c r="O182" s="81"/>
      <c r="P182" s="81"/>
      <c r="Q182" s="81"/>
      <c r="R182" s="81"/>
      <c r="S182" s="81"/>
      <c r="T182" s="82"/>
      <c r="AT182" s="18" t="s">
        <v>177</v>
      </c>
      <c r="AU182" s="18" t="s">
        <v>87</v>
      </c>
    </row>
    <row r="183" s="1" customFormat="1" ht="78.75" customHeight="1">
      <c r="B183" s="40"/>
      <c r="C183" s="218" t="s">
        <v>326</v>
      </c>
      <c r="D183" s="218" t="s">
        <v>164</v>
      </c>
      <c r="E183" s="219" t="s">
        <v>320</v>
      </c>
      <c r="F183" s="220" t="s">
        <v>321</v>
      </c>
      <c r="G183" s="221" t="s">
        <v>194</v>
      </c>
      <c r="H183" s="222">
        <v>1535.539</v>
      </c>
      <c r="I183" s="223"/>
      <c r="J183" s="224">
        <f>ROUND(I183*H183,2)</f>
        <v>0</v>
      </c>
      <c r="K183" s="220" t="s">
        <v>322</v>
      </c>
      <c r="L183" s="45"/>
      <c r="M183" s="225" t="s">
        <v>39</v>
      </c>
      <c r="N183" s="226" t="s">
        <v>53</v>
      </c>
      <c r="O183" s="81"/>
      <c r="P183" s="227">
        <f>O183*H183</f>
        <v>0</v>
      </c>
      <c r="Q183" s="227">
        <v>0</v>
      </c>
      <c r="R183" s="227">
        <f>Q183*H183</f>
        <v>0</v>
      </c>
      <c r="S183" s="227">
        <v>0</v>
      </c>
      <c r="T183" s="228">
        <f>S183*H183</f>
        <v>0</v>
      </c>
      <c r="AR183" s="18" t="s">
        <v>312</v>
      </c>
      <c r="AT183" s="18" t="s">
        <v>164</v>
      </c>
      <c r="AU183" s="18" t="s">
        <v>87</v>
      </c>
      <c r="AY183" s="18" t="s">
        <v>161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8" t="s">
        <v>168</v>
      </c>
      <c r="BK183" s="229">
        <f>ROUND(I183*H183,2)</f>
        <v>0</v>
      </c>
      <c r="BL183" s="18" t="s">
        <v>312</v>
      </c>
      <c r="BM183" s="18" t="s">
        <v>327</v>
      </c>
    </row>
    <row r="184" s="1" customFormat="1">
      <c r="B184" s="40"/>
      <c r="C184" s="41"/>
      <c r="D184" s="230" t="s">
        <v>170</v>
      </c>
      <c r="E184" s="41"/>
      <c r="F184" s="231" t="s">
        <v>324</v>
      </c>
      <c r="G184" s="41"/>
      <c r="H184" s="41"/>
      <c r="I184" s="145"/>
      <c r="J184" s="41"/>
      <c r="K184" s="41"/>
      <c r="L184" s="45"/>
      <c r="M184" s="232"/>
      <c r="N184" s="81"/>
      <c r="O184" s="81"/>
      <c r="P184" s="81"/>
      <c r="Q184" s="81"/>
      <c r="R184" s="81"/>
      <c r="S184" s="81"/>
      <c r="T184" s="82"/>
      <c r="AT184" s="18" t="s">
        <v>170</v>
      </c>
      <c r="AU184" s="18" t="s">
        <v>87</v>
      </c>
    </row>
    <row r="185" s="1" customFormat="1" ht="90" customHeight="1">
      <c r="B185" s="40"/>
      <c r="C185" s="218" t="s">
        <v>328</v>
      </c>
      <c r="D185" s="218" t="s">
        <v>164</v>
      </c>
      <c r="E185" s="219" t="s">
        <v>329</v>
      </c>
      <c r="F185" s="220" t="s">
        <v>330</v>
      </c>
      <c r="G185" s="221" t="s">
        <v>295</v>
      </c>
      <c r="H185" s="222">
        <v>165.15700000000001</v>
      </c>
      <c r="I185" s="223"/>
      <c r="J185" s="224">
        <f>ROUND(I185*H185,2)</f>
        <v>0</v>
      </c>
      <c r="K185" s="220" t="s">
        <v>167</v>
      </c>
      <c r="L185" s="45"/>
      <c r="M185" s="225" t="s">
        <v>39</v>
      </c>
      <c r="N185" s="226" t="s">
        <v>53</v>
      </c>
      <c r="O185" s="8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AR185" s="18" t="s">
        <v>312</v>
      </c>
      <c r="AT185" s="18" t="s">
        <v>164</v>
      </c>
      <c r="AU185" s="18" t="s">
        <v>87</v>
      </c>
      <c r="AY185" s="18" t="s">
        <v>161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8" t="s">
        <v>168</v>
      </c>
      <c r="BK185" s="229">
        <f>ROUND(I185*H185,2)</f>
        <v>0</v>
      </c>
      <c r="BL185" s="18" t="s">
        <v>312</v>
      </c>
      <c r="BM185" s="18" t="s">
        <v>331</v>
      </c>
    </row>
    <row r="186" s="1" customFormat="1">
      <c r="B186" s="40"/>
      <c r="C186" s="41"/>
      <c r="D186" s="230" t="s">
        <v>170</v>
      </c>
      <c r="E186" s="41"/>
      <c r="F186" s="231" t="s">
        <v>332</v>
      </c>
      <c r="G186" s="41"/>
      <c r="H186" s="41"/>
      <c r="I186" s="145"/>
      <c r="J186" s="41"/>
      <c r="K186" s="41"/>
      <c r="L186" s="45"/>
      <c r="M186" s="232"/>
      <c r="N186" s="81"/>
      <c r="O186" s="81"/>
      <c r="P186" s="81"/>
      <c r="Q186" s="81"/>
      <c r="R186" s="81"/>
      <c r="S186" s="81"/>
      <c r="T186" s="82"/>
      <c r="AT186" s="18" t="s">
        <v>170</v>
      </c>
      <c r="AU186" s="18" t="s">
        <v>87</v>
      </c>
    </row>
    <row r="187" s="12" customFormat="1">
      <c r="B187" s="233"/>
      <c r="C187" s="234"/>
      <c r="D187" s="230" t="s">
        <v>172</v>
      </c>
      <c r="E187" s="235" t="s">
        <v>39</v>
      </c>
      <c r="F187" s="236" t="s">
        <v>333</v>
      </c>
      <c r="G187" s="234"/>
      <c r="H187" s="237">
        <v>165.15700000000001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AT187" s="243" t="s">
        <v>172</v>
      </c>
      <c r="AU187" s="243" t="s">
        <v>87</v>
      </c>
      <c r="AV187" s="12" t="s">
        <v>89</v>
      </c>
      <c r="AW187" s="12" t="s">
        <v>41</v>
      </c>
      <c r="AX187" s="12" t="s">
        <v>80</v>
      </c>
      <c r="AY187" s="243" t="s">
        <v>161</v>
      </c>
    </row>
    <row r="188" s="13" customFormat="1">
      <c r="B188" s="244"/>
      <c r="C188" s="245"/>
      <c r="D188" s="230" t="s">
        <v>172</v>
      </c>
      <c r="E188" s="246" t="s">
        <v>39</v>
      </c>
      <c r="F188" s="247" t="s">
        <v>185</v>
      </c>
      <c r="G188" s="245"/>
      <c r="H188" s="248">
        <v>165.15700000000001</v>
      </c>
      <c r="I188" s="249"/>
      <c r="J188" s="245"/>
      <c r="K188" s="245"/>
      <c r="L188" s="250"/>
      <c r="M188" s="251"/>
      <c r="N188" s="252"/>
      <c r="O188" s="252"/>
      <c r="P188" s="252"/>
      <c r="Q188" s="252"/>
      <c r="R188" s="252"/>
      <c r="S188" s="252"/>
      <c r="T188" s="253"/>
      <c r="AT188" s="254" t="s">
        <v>172</v>
      </c>
      <c r="AU188" s="254" t="s">
        <v>87</v>
      </c>
      <c r="AV188" s="13" t="s">
        <v>168</v>
      </c>
      <c r="AW188" s="13" t="s">
        <v>41</v>
      </c>
      <c r="AX188" s="13" t="s">
        <v>87</v>
      </c>
      <c r="AY188" s="254" t="s">
        <v>161</v>
      </c>
    </row>
    <row r="189" s="1" customFormat="1" ht="33.75" customHeight="1">
      <c r="B189" s="40"/>
      <c r="C189" s="218" t="s">
        <v>334</v>
      </c>
      <c r="D189" s="218" t="s">
        <v>164</v>
      </c>
      <c r="E189" s="219" t="s">
        <v>335</v>
      </c>
      <c r="F189" s="220" t="s">
        <v>336</v>
      </c>
      <c r="G189" s="221" t="s">
        <v>295</v>
      </c>
      <c r="H189" s="222">
        <v>165.15700000000001</v>
      </c>
      <c r="I189" s="223"/>
      <c r="J189" s="224">
        <f>ROUND(I189*H189,2)</f>
        <v>0</v>
      </c>
      <c r="K189" s="220" t="s">
        <v>322</v>
      </c>
      <c r="L189" s="45"/>
      <c r="M189" s="225" t="s">
        <v>39</v>
      </c>
      <c r="N189" s="226" t="s">
        <v>53</v>
      </c>
      <c r="O189" s="81"/>
      <c r="P189" s="227">
        <f>O189*H189</f>
        <v>0</v>
      </c>
      <c r="Q189" s="227">
        <v>0</v>
      </c>
      <c r="R189" s="227">
        <f>Q189*H189</f>
        <v>0</v>
      </c>
      <c r="S189" s="227">
        <v>0</v>
      </c>
      <c r="T189" s="228">
        <f>S189*H189</f>
        <v>0</v>
      </c>
      <c r="AR189" s="18" t="s">
        <v>312</v>
      </c>
      <c r="AT189" s="18" t="s">
        <v>164</v>
      </c>
      <c r="AU189" s="18" t="s">
        <v>87</v>
      </c>
      <c r="AY189" s="18" t="s">
        <v>161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8" t="s">
        <v>168</v>
      </c>
      <c r="BK189" s="229">
        <f>ROUND(I189*H189,2)</f>
        <v>0</v>
      </c>
      <c r="BL189" s="18" t="s">
        <v>312</v>
      </c>
      <c r="BM189" s="18" t="s">
        <v>337</v>
      </c>
    </row>
    <row r="190" s="1" customFormat="1">
      <c r="B190" s="40"/>
      <c r="C190" s="41"/>
      <c r="D190" s="230" t="s">
        <v>170</v>
      </c>
      <c r="E190" s="41"/>
      <c r="F190" s="231" t="s">
        <v>338</v>
      </c>
      <c r="G190" s="41"/>
      <c r="H190" s="41"/>
      <c r="I190" s="145"/>
      <c r="J190" s="41"/>
      <c r="K190" s="41"/>
      <c r="L190" s="45"/>
      <c r="M190" s="232"/>
      <c r="N190" s="81"/>
      <c r="O190" s="81"/>
      <c r="P190" s="81"/>
      <c r="Q190" s="81"/>
      <c r="R190" s="81"/>
      <c r="S190" s="81"/>
      <c r="T190" s="82"/>
      <c r="AT190" s="18" t="s">
        <v>170</v>
      </c>
      <c r="AU190" s="18" t="s">
        <v>87</v>
      </c>
    </row>
    <row r="191" s="12" customFormat="1">
      <c r="B191" s="233"/>
      <c r="C191" s="234"/>
      <c r="D191" s="230" t="s">
        <v>172</v>
      </c>
      <c r="E191" s="235" t="s">
        <v>39</v>
      </c>
      <c r="F191" s="236" t="s">
        <v>339</v>
      </c>
      <c r="G191" s="234"/>
      <c r="H191" s="237">
        <v>163.5</v>
      </c>
      <c r="I191" s="238"/>
      <c r="J191" s="234"/>
      <c r="K191" s="234"/>
      <c r="L191" s="239"/>
      <c r="M191" s="240"/>
      <c r="N191" s="241"/>
      <c r="O191" s="241"/>
      <c r="P191" s="241"/>
      <c r="Q191" s="241"/>
      <c r="R191" s="241"/>
      <c r="S191" s="241"/>
      <c r="T191" s="242"/>
      <c r="AT191" s="243" t="s">
        <v>172</v>
      </c>
      <c r="AU191" s="243" t="s">
        <v>87</v>
      </c>
      <c r="AV191" s="12" t="s">
        <v>89</v>
      </c>
      <c r="AW191" s="12" t="s">
        <v>41</v>
      </c>
      <c r="AX191" s="12" t="s">
        <v>80</v>
      </c>
      <c r="AY191" s="243" t="s">
        <v>161</v>
      </c>
    </row>
    <row r="192" s="12" customFormat="1">
      <c r="B192" s="233"/>
      <c r="C192" s="234"/>
      <c r="D192" s="230" t="s">
        <v>172</v>
      </c>
      <c r="E192" s="235" t="s">
        <v>39</v>
      </c>
      <c r="F192" s="236" t="s">
        <v>340</v>
      </c>
      <c r="G192" s="234"/>
      <c r="H192" s="237">
        <v>1.657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AT192" s="243" t="s">
        <v>172</v>
      </c>
      <c r="AU192" s="243" t="s">
        <v>87</v>
      </c>
      <c r="AV192" s="12" t="s">
        <v>89</v>
      </c>
      <c r="AW192" s="12" t="s">
        <v>41</v>
      </c>
      <c r="AX192" s="12" t="s">
        <v>80</v>
      </c>
      <c r="AY192" s="243" t="s">
        <v>161</v>
      </c>
    </row>
    <row r="193" s="13" customFormat="1">
      <c r="B193" s="244"/>
      <c r="C193" s="245"/>
      <c r="D193" s="230" t="s">
        <v>172</v>
      </c>
      <c r="E193" s="246" t="s">
        <v>341</v>
      </c>
      <c r="F193" s="247" t="s">
        <v>185</v>
      </c>
      <c r="G193" s="245"/>
      <c r="H193" s="248">
        <v>165.15700000000001</v>
      </c>
      <c r="I193" s="249"/>
      <c r="J193" s="245"/>
      <c r="K193" s="245"/>
      <c r="L193" s="250"/>
      <c r="M193" s="251"/>
      <c r="N193" s="252"/>
      <c r="O193" s="252"/>
      <c r="P193" s="252"/>
      <c r="Q193" s="252"/>
      <c r="R193" s="252"/>
      <c r="S193" s="252"/>
      <c r="T193" s="253"/>
      <c r="AT193" s="254" t="s">
        <v>172</v>
      </c>
      <c r="AU193" s="254" t="s">
        <v>87</v>
      </c>
      <c r="AV193" s="13" t="s">
        <v>168</v>
      </c>
      <c r="AW193" s="13" t="s">
        <v>41</v>
      </c>
      <c r="AX193" s="13" t="s">
        <v>87</v>
      </c>
      <c r="AY193" s="254" t="s">
        <v>161</v>
      </c>
    </row>
    <row r="194" s="1" customFormat="1" ht="22.5" customHeight="1">
      <c r="B194" s="40"/>
      <c r="C194" s="218" t="s">
        <v>240</v>
      </c>
      <c r="D194" s="218" t="s">
        <v>164</v>
      </c>
      <c r="E194" s="219" t="s">
        <v>342</v>
      </c>
      <c r="F194" s="220" t="s">
        <v>343</v>
      </c>
      <c r="G194" s="221" t="s">
        <v>295</v>
      </c>
      <c r="H194" s="222">
        <v>1469.259</v>
      </c>
      <c r="I194" s="223"/>
      <c r="J194" s="224">
        <f>ROUND(I194*H194,2)</f>
        <v>0</v>
      </c>
      <c r="K194" s="220" t="s">
        <v>167</v>
      </c>
      <c r="L194" s="45"/>
      <c r="M194" s="225" t="s">
        <v>39</v>
      </c>
      <c r="N194" s="226" t="s">
        <v>53</v>
      </c>
      <c r="O194" s="8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AR194" s="18" t="s">
        <v>312</v>
      </c>
      <c r="AT194" s="18" t="s">
        <v>164</v>
      </c>
      <c r="AU194" s="18" t="s">
        <v>87</v>
      </c>
      <c r="AY194" s="18" t="s">
        <v>161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8" t="s">
        <v>168</v>
      </c>
      <c r="BK194" s="229">
        <f>ROUND(I194*H194,2)</f>
        <v>0</v>
      </c>
      <c r="BL194" s="18" t="s">
        <v>312</v>
      </c>
      <c r="BM194" s="18" t="s">
        <v>344</v>
      </c>
    </row>
    <row r="195" s="1" customFormat="1">
      <c r="B195" s="40"/>
      <c r="C195" s="41"/>
      <c r="D195" s="230" t="s">
        <v>170</v>
      </c>
      <c r="E195" s="41"/>
      <c r="F195" s="231" t="s">
        <v>345</v>
      </c>
      <c r="G195" s="41"/>
      <c r="H195" s="41"/>
      <c r="I195" s="145"/>
      <c r="J195" s="41"/>
      <c r="K195" s="41"/>
      <c r="L195" s="45"/>
      <c r="M195" s="232"/>
      <c r="N195" s="81"/>
      <c r="O195" s="81"/>
      <c r="P195" s="81"/>
      <c r="Q195" s="81"/>
      <c r="R195" s="81"/>
      <c r="S195" s="81"/>
      <c r="T195" s="82"/>
      <c r="AT195" s="18" t="s">
        <v>170</v>
      </c>
      <c r="AU195" s="18" t="s">
        <v>87</v>
      </c>
    </row>
    <row r="196" s="12" customFormat="1">
      <c r="B196" s="233"/>
      <c r="C196" s="234"/>
      <c r="D196" s="230" t="s">
        <v>172</v>
      </c>
      <c r="E196" s="235" t="s">
        <v>39</v>
      </c>
      <c r="F196" s="236" t="s">
        <v>297</v>
      </c>
      <c r="G196" s="234"/>
      <c r="H196" s="237">
        <v>1469.259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AT196" s="243" t="s">
        <v>172</v>
      </c>
      <c r="AU196" s="243" t="s">
        <v>87</v>
      </c>
      <c r="AV196" s="12" t="s">
        <v>89</v>
      </c>
      <c r="AW196" s="12" t="s">
        <v>41</v>
      </c>
      <c r="AX196" s="12" t="s">
        <v>87</v>
      </c>
      <c r="AY196" s="243" t="s">
        <v>161</v>
      </c>
    </row>
    <row r="197" s="1" customFormat="1" ht="22.5" customHeight="1">
      <c r="B197" s="40"/>
      <c r="C197" s="218" t="s">
        <v>346</v>
      </c>
      <c r="D197" s="218" t="s">
        <v>164</v>
      </c>
      <c r="E197" s="219" t="s">
        <v>347</v>
      </c>
      <c r="F197" s="220" t="s">
        <v>348</v>
      </c>
      <c r="G197" s="221" t="s">
        <v>295</v>
      </c>
      <c r="H197" s="222">
        <v>26.079999999999998</v>
      </c>
      <c r="I197" s="223"/>
      <c r="J197" s="224">
        <f>ROUND(I197*H197,2)</f>
        <v>0</v>
      </c>
      <c r="K197" s="220" t="s">
        <v>167</v>
      </c>
      <c r="L197" s="45"/>
      <c r="M197" s="225" t="s">
        <v>39</v>
      </c>
      <c r="N197" s="226" t="s">
        <v>53</v>
      </c>
      <c r="O197" s="81"/>
      <c r="P197" s="227">
        <f>O197*H197</f>
        <v>0</v>
      </c>
      <c r="Q197" s="227">
        <v>0</v>
      </c>
      <c r="R197" s="227">
        <f>Q197*H197</f>
        <v>0</v>
      </c>
      <c r="S197" s="227">
        <v>0</v>
      </c>
      <c r="T197" s="228">
        <f>S197*H197</f>
        <v>0</v>
      </c>
      <c r="AR197" s="18" t="s">
        <v>312</v>
      </c>
      <c r="AT197" s="18" t="s">
        <v>164</v>
      </c>
      <c r="AU197" s="18" t="s">
        <v>87</v>
      </c>
      <c r="AY197" s="18" t="s">
        <v>161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8" t="s">
        <v>168</v>
      </c>
      <c r="BK197" s="229">
        <f>ROUND(I197*H197,2)</f>
        <v>0</v>
      </c>
      <c r="BL197" s="18" t="s">
        <v>312</v>
      </c>
      <c r="BM197" s="18" t="s">
        <v>349</v>
      </c>
    </row>
    <row r="198" s="1" customFormat="1">
      <c r="B198" s="40"/>
      <c r="C198" s="41"/>
      <c r="D198" s="230" t="s">
        <v>170</v>
      </c>
      <c r="E198" s="41"/>
      <c r="F198" s="231" t="s">
        <v>345</v>
      </c>
      <c r="G198" s="41"/>
      <c r="H198" s="41"/>
      <c r="I198" s="145"/>
      <c r="J198" s="41"/>
      <c r="K198" s="41"/>
      <c r="L198" s="45"/>
      <c r="M198" s="232"/>
      <c r="N198" s="81"/>
      <c r="O198" s="81"/>
      <c r="P198" s="81"/>
      <c r="Q198" s="81"/>
      <c r="R198" s="81"/>
      <c r="S198" s="81"/>
      <c r="T198" s="82"/>
      <c r="AT198" s="18" t="s">
        <v>170</v>
      </c>
      <c r="AU198" s="18" t="s">
        <v>87</v>
      </c>
    </row>
    <row r="199" s="12" customFormat="1">
      <c r="B199" s="233"/>
      <c r="C199" s="234"/>
      <c r="D199" s="230" t="s">
        <v>172</v>
      </c>
      <c r="E199" s="235" t="s">
        <v>39</v>
      </c>
      <c r="F199" s="236" t="s">
        <v>350</v>
      </c>
      <c r="G199" s="234"/>
      <c r="H199" s="237">
        <v>26.079999999999998</v>
      </c>
      <c r="I199" s="238"/>
      <c r="J199" s="234"/>
      <c r="K199" s="234"/>
      <c r="L199" s="239"/>
      <c r="M199" s="240"/>
      <c r="N199" s="241"/>
      <c r="O199" s="241"/>
      <c r="P199" s="241"/>
      <c r="Q199" s="241"/>
      <c r="R199" s="241"/>
      <c r="S199" s="241"/>
      <c r="T199" s="242"/>
      <c r="AT199" s="243" t="s">
        <v>172</v>
      </c>
      <c r="AU199" s="243" t="s">
        <v>87</v>
      </c>
      <c r="AV199" s="12" t="s">
        <v>89</v>
      </c>
      <c r="AW199" s="12" t="s">
        <v>41</v>
      </c>
      <c r="AX199" s="12" t="s">
        <v>87</v>
      </c>
      <c r="AY199" s="243" t="s">
        <v>161</v>
      </c>
    </row>
    <row r="200" s="1" customFormat="1" ht="22.5" customHeight="1">
      <c r="B200" s="40"/>
      <c r="C200" s="218" t="s">
        <v>351</v>
      </c>
      <c r="D200" s="218" t="s">
        <v>164</v>
      </c>
      <c r="E200" s="219" t="s">
        <v>352</v>
      </c>
      <c r="F200" s="220" t="s">
        <v>353</v>
      </c>
      <c r="G200" s="221" t="s">
        <v>295</v>
      </c>
      <c r="H200" s="222">
        <v>0.189</v>
      </c>
      <c r="I200" s="223"/>
      <c r="J200" s="224">
        <f>ROUND(I200*H200,2)</f>
        <v>0</v>
      </c>
      <c r="K200" s="220" t="s">
        <v>167</v>
      </c>
      <c r="L200" s="45"/>
      <c r="M200" s="225" t="s">
        <v>39</v>
      </c>
      <c r="N200" s="226" t="s">
        <v>53</v>
      </c>
      <c r="O200" s="81"/>
      <c r="P200" s="227">
        <f>O200*H200</f>
        <v>0</v>
      </c>
      <c r="Q200" s="227">
        <v>0</v>
      </c>
      <c r="R200" s="227">
        <f>Q200*H200</f>
        <v>0</v>
      </c>
      <c r="S200" s="227">
        <v>0</v>
      </c>
      <c r="T200" s="228">
        <f>S200*H200</f>
        <v>0</v>
      </c>
      <c r="AR200" s="18" t="s">
        <v>312</v>
      </c>
      <c r="AT200" s="18" t="s">
        <v>164</v>
      </c>
      <c r="AU200" s="18" t="s">
        <v>87</v>
      </c>
      <c r="AY200" s="18" t="s">
        <v>161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8" t="s">
        <v>168</v>
      </c>
      <c r="BK200" s="229">
        <f>ROUND(I200*H200,2)</f>
        <v>0</v>
      </c>
      <c r="BL200" s="18" t="s">
        <v>312</v>
      </c>
      <c r="BM200" s="18" t="s">
        <v>354</v>
      </c>
    </row>
    <row r="201" s="12" customFormat="1">
      <c r="B201" s="233"/>
      <c r="C201" s="234"/>
      <c r="D201" s="230" t="s">
        <v>172</v>
      </c>
      <c r="E201" s="235" t="s">
        <v>39</v>
      </c>
      <c r="F201" s="236" t="s">
        <v>355</v>
      </c>
      <c r="G201" s="234"/>
      <c r="H201" s="237">
        <v>0.16300000000000001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AT201" s="243" t="s">
        <v>172</v>
      </c>
      <c r="AU201" s="243" t="s">
        <v>87</v>
      </c>
      <c r="AV201" s="12" t="s">
        <v>89</v>
      </c>
      <c r="AW201" s="12" t="s">
        <v>41</v>
      </c>
      <c r="AX201" s="12" t="s">
        <v>80</v>
      </c>
      <c r="AY201" s="243" t="s">
        <v>161</v>
      </c>
    </row>
    <row r="202" s="12" customFormat="1">
      <c r="B202" s="233"/>
      <c r="C202" s="234"/>
      <c r="D202" s="230" t="s">
        <v>172</v>
      </c>
      <c r="E202" s="235" t="s">
        <v>39</v>
      </c>
      <c r="F202" s="236" t="s">
        <v>356</v>
      </c>
      <c r="G202" s="234"/>
      <c r="H202" s="237">
        <v>0.025999999999999999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AT202" s="243" t="s">
        <v>172</v>
      </c>
      <c r="AU202" s="243" t="s">
        <v>87</v>
      </c>
      <c r="AV202" s="12" t="s">
        <v>89</v>
      </c>
      <c r="AW202" s="12" t="s">
        <v>41</v>
      </c>
      <c r="AX202" s="12" t="s">
        <v>80</v>
      </c>
      <c r="AY202" s="243" t="s">
        <v>161</v>
      </c>
    </row>
    <row r="203" s="13" customFormat="1">
      <c r="B203" s="244"/>
      <c r="C203" s="245"/>
      <c r="D203" s="230" t="s">
        <v>172</v>
      </c>
      <c r="E203" s="246" t="s">
        <v>39</v>
      </c>
      <c r="F203" s="247" t="s">
        <v>185</v>
      </c>
      <c r="G203" s="245"/>
      <c r="H203" s="248">
        <v>0.189</v>
      </c>
      <c r="I203" s="249"/>
      <c r="J203" s="245"/>
      <c r="K203" s="245"/>
      <c r="L203" s="250"/>
      <c r="M203" s="251"/>
      <c r="N203" s="252"/>
      <c r="O203" s="252"/>
      <c r="P203" s="252"/>
      <c r="Q203" s="252"/>
      <c r="R203" s="252"/>
      <c r="S203" s="252"/>
      <c r="T203" s="253"/>
      <c r="AT203" s="254" t="s">
        <v>172</v>
      </c>
      <c r="AU203" s="254" t="s">
        <v>87</v>
      </c>
      <c r="AV203" s="13" t="s">
        <v>168</v>
      </c>
      <c r="AW203" s="13" t="s">
        <v>41</v>
      </c>
      <c r="AX203" s="13" t="s">
        <v>87</v>
      </c>
      <c r="AY203" s="254" t="s">
        <v>161</v>
      </c>
    </row>
    <row r="204" s="1" customFormat="1" ht="22.5" customHeight="1">
      <c r="B204" s="40"/>
      <c r="C204" s="218" t="s">
        <v>357</v>
      </c>
      <c r="D204" s="218" t="s">
        <v>164</v>
      </c>
      <c r="E204" s="219" t="s">
        <v>358</v>
      </c>
      <c r="F204" s="220" t="s">
        <v>359</v>
      </c>
      <c r="G204" s="221" t="s">
        <v>295</v>
      </c>
      <c r="H204" s="222">
        <v>40.200000000000003</v>
      </c>
      <c r="I204" s="223"/>
      <c r="J204" s="224">
        <f>ROUND(I204*H204,2)</f>
        <v>0</v>
      </c>
      <c r="K204" s="220" t="s">
        <v>167</v>
      </c>
      <c r="L204" s="45"/>
      <c r="M204" s="225" t="s">
        <v>39</v>
      </c>
      <c r="N204" s="226" t="s">
        <v>53</v>
      </c>
      <c r="O204" s="81"/>
      <c r="P204" s="227">
        <f>O204*H204</f>
        <v>0</v>
      </c>
      <c r="Q204" s="227">
        <v>0</v>
      </c>
      <c r="R204" s="227">
        <f>Q204*H204</f>
        <v>0</v>
      </c>
      <c r="S204" s="227">
        <v>0</v>
      </c>
      <c r="T204" s="228">
        <f>S204*H204</f>
        <v>0</v>
      </c>
      <c r="AR204" s="18" t="s">
        <v>312</v>
      </c>
      <c r="AT204" s="18" t="s">
        <v>164</v>
      </c>
      <c r="AU204" s="18" t="s">
        <v>87</v>
      </c>
      <c r="AY204" s="18" t="s">
        <v>161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8" t="s">
        <v>168</v>
      </c>
      <c r="BK204" s="229">
        <f>ROUND(I204*H204,2)</f>
        <v>0</v>
      </c>
      <c r="BL204" s="18" t="s">
        <v>312</v>
      </c>
      <c r="BM204" s="18" t="s">
        <v>360</v>
      </c>
    </row>
    <row r="205" s="1" customFormat="1">
      <c r="B205" s="40"/>
      <c r="C205" s="41"/>
      <c r="D205" s="230" t="s">
        <v>170</v>
      </c>
      <c r="E205" s="41"/>
      <c r="F205" s="231" t="s">
        <v>345</v>
      </c>
      <c r="G205" s="41"/>
      <c r="H205" s="41"/>
      <c r="I205" s="145"/>
      <c r="J205" s="41"/>
      <c r="K205" s="41"/>
      <c r="L205" s="45"/>
      <c r="M205" s="232"/>
      <c r="N205" s="81"/>
      <c r="O205" s="81"/>
      <c r="P205" s="81"/>
      <c r="Q205" s="81"/>
      <c r="R205" s="81"/>
      <c r="S205" s="81"/>
      <c r="T205" s="82"/>
      <c r="AT205" s="18" t="s">
        <v>170</v>
      </c>
      <c r="AU205" s="18" t="s">
        <v>87</v>
      </c>
    </row>
    <row r="206" s="12" customFormat="1">
      <c r="B206" s="233"/>
      <c r="C206" s="234"/>
      <c r="D206" s="230" t="s">
        <v>172</v>
      </c>
      <c r="E206" s="235" t="s">
        <v>39</v>
      </c>
      <c r="F206" s="236" t="s">
        <v>361</v>
      </c>
      <c r="G206" s="234"/>
      <c r="H206" s="237">
        <v>40.200000000000003</v>
      </c>
      <c r="I206" s="238"/>
      <c r="J206" s="234"/>
      <c r="K206" s="234"/>
      <c r="L206" s="239"/>
      <c r="M206" s="275"/>
      <c r="N206" s="276"/>
      <c r="O206" s="276"/>
      <c r="P206" s="276"/>
      <c r="Q206" s="276"/>
      <c r="R206" s="276"/>
      <c r="S206" s="276"/>
      <c r="T206" s="277"/>
      <c r="AT206" s="243" t="s">
        <v>172</v>
      </c>
      <c r="AU206" s="243" t="s">
        <v>87</v>
      </c>
      <c r="AV206" s="12" t="s">
        <v>89</v>
      </c>
      <c r="AW206" s="12" t="s">
        <v>41</v>
      </c>
      <c r="AX206" s="12" t="s">
        <v>87</v>
      </c>
      <c r="AY206" s="243" t="s">
        <v>161</v>
      </c>
    </row>
    <row r="207" s="1" customFormat="1" ht="6.96" customHeight="1">
      <c r="B207" s="59"/>
      <c r="C207" s="60"/>
      <c r="D207" s="60"/>
      <c r="E207" s="60"/>
      <c r="F207" s="60"/>
      <c r="G207" s="60"/>
      <c r="H207" s="60"/>
      <c r="I207" s="169"/>
      <c r="J207" s="60"/>
      <c r="K207" s="60"/>
      <c r="L207" s="45"/>
    </row>
  </sheetData>
  <sheetProtection sheet="1" autoFilter="0" formatColumns="0" formatRows="0" objects="1" scenarios="1" spinCount="100000" saltValue="5m7WGzY7/suJ/HxXCF53bU5ymTnvo5ZmbKfg+MabaFbOSL5sNW2iOjnEgE1A1BwxKOlwal6pbeHb8wE+RAWk+A==" hashValue="us+ByDnh720J0uRa2aVHaBgX/WdIiZJZrZnvMMKoEy8SLT+ER/HI8m4xCLJAATnpvGFNFCYeUKCI1cUlObEr3Q==" algorithmName="SHA-512" password="CC35"/>
  <autoFilter ref="C87:K20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97</v>
      </c>
      <c r="AZ2" s="138" t="s">
        <v>362</v>
      </c>
      <c r="BA2" s="138" t="s">
        <v>363</v>
      </c>
      <c r="BB2" s="138" t="s">
        <v>117</v>
      </c>
      <c r="BC2" s="138" t="s">
        <v>364</v>
      </c>
      <c r="BD2" s="138" t="s">
        <v>89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  <c r="AZ3" s="138" t="s">
        <v>365</v>
      </c>
      <c r="BA3" s="138" t="s">
        <v>366</v>
      </c>
      <c r="BB3" s="138" t="s">
        <v>117</v>
      </c>
      <c r="BC3" s="138" t="s">
        <v>367</v>
      </c>
      <c r="BD3" s="138" t="s">
        <v>89</v>
      </c>
    </row>
    <row r="4" ht="24.96" customHeight="1">
      <c r="B4" s="21"/>
      <c r="D4" s="142" t="s">
        <v>111</v>
      </c>
      <c r="L4" s="21"/>
      <c r="M4" s="25" t="s">
        <v>10</v>
      </c>
      <c r="AT4" s="18" t="s">
        <v>41</v>
      </c>
      <c r="AZ4" s="138" t="s">
        <v>368</v>
      </c>
      <c r="BA4" s="138" t="s">
        <v>369</v>
      </c>
      <c r="BB4" s="138" t="s">
        <v>117</v>
      </c>
      <c r="BC4" s="138" t="s">
        <v>370</v>
      </c>
      <c r="BD4" s="138" t="s">
        <v>89</v>
      </c>
    </row>
    <row r="5" ht="6.96" customHeight="1">
      <c r="B5" s="21"/>
      <c r="L5" s="21"/>
      <c r="AZ5" s="138" t="s">
        <v>371</v>
      </c>
      <c r="BA5" s="138" t="s">
        <v>372</v>
      </c>
      <c r="BB5" s="138" t="s">
        <v>194</v>
      </c>
      <c r="BC5" s="138" t="s">
        <v>89</v>
      </c>
      <c r="BD5" s="138" t="s">
        <v>89</v>
      </c>
    </row>
    <row r="6" ht="12" customHeight="1">
      <c r="B6" s="21"/>
      <c r="D6" s="143" t="s">
        <v>16</v>
      </c>
      <c r="L6" s="21"/>
      <c r="AZ6" s="138" t="s">
        <v>373</v>
      </c>
      <c r="BA6" s="138" t="s">
        <v>374</v>
      </c>
      <c r="BB6" s="138" t="s">
        <v>375</v>
      </c>
      <c r="BC6" s="138" t="s">
        <v>376</v>
      </c>
      <c r="BD6" s="138" t="s">
        <v>89</v>
      </c>
    </row>
    <row r="7" ht="16.5" customHeight="1">
      <c r="B7" s="21"/>
      <c r="E7" s="144" t="str">
        <f>'Rekapitulace stavby'!K6</f>
        <v>Oprava traťového úseku v km 8,0 - 10,174 (Herkules - Louka u Litvínova)</v>
      </c>
      <c r="F7" s="143"/>
      <c r="G7" s="143"/>
      <c r="H7" s="143"/>
      <c r="L7" s="21"/>
      <c r="AZ7" s="138" t="s">
        <v>377</v>
      </c>
      <c r="BA7" s="138" t="s">
        <v>378</v>
      </c>
      <c r="BB7" s="138" t="s">
        <v>295</v>
      </c>
      <c r="BC7" s="138" t="s">
        <v>379</v>
      </c>
      <c r="BD7" s="138" t="s">
        <v>89</v>
      </c>
    </row>
    <row r="8" ht="12" customHeight="1">
      <c r="B8" s="21"/>
      <c r="D8" s="143" t="s">
        <v>126</v>
      </c>
      <c r="L8" s="21"/>
      <c r="AZ8" s="138" t="s">
        <v>380</v>
      </c>
      <c r="BA8" s="138" t="s">
        <v>381</v>
      </c>
      <c r="BB8" s="138" t="s">
        <v>194</v>
      </c>
      <c r="BC8" s="138" t="s">
        <v>273</v>
      </c>
      <c r="BD8" s="138" t="s">
        <v>89</v>
      </c>
    </row>
    <row r="9" s="1" customFormat="1" ht="16.5" customHeight="1">
      <c r="B9" s="45"/>
      <c r="E9" s="144" t="s">
        <v>130</v>
      </c>
      <c r="F9" s="1"/>
      <c r="G9" s="1"/>
      <c r="H9" s="1"/>
      <c r="I9" s="145"/>
      <c r="L9" s="45"/>
      <c r="AZ9" s="138" t="s">
        <v>382</v>
      </c>
      <c r="BA9" s="138" t="s">
        <v>383</v>
      </c>
      <c r="BB9" s="138" t="s">
        <v>188</v>
      </c>
      <c r="BC9" s="138" t="s">
        <v>384</v>
      </c>
      <c r="BD9" s="138" t="s">
        <v>89</v>
      </c>
    </row>
    <row r="10" s="1" customFormat="1" ht="12" customHeight="1">
      <c r="B10" s="45"/>
      <c r="D10" s="143" t="s">
        <v>134</v>
      </c>
      <c r="I10" s="145"/>
      <c r="L10" s="45"/>
      <c r="AZ10" s="138" t="s">
        <v>385</v>
      </c>
      <c r="BA10" s="138" t="s">
        <v>386</v>
      </c>
      <c r="BB10" s="138" t="s">
        <v>188</v>
      </c>
      <c r="BC10" s="138" t="s">
        <v>334</v>
      </c>
      <c r="BD10" s="138" t="s">
        <v>89</v>
      </c>
    </row>
    <row r="11" s="1" customFormat="1" ht="36.96" customHeight="1">
      <c r="B11" s="45"/>
      <c r="E11" s="146" t="s">
        <v>387</v>
      </c>
      <c r="F11" s="1"/>
      <c r="G11" s="1"/>
      <c r="H11" s="1"/>
      <c r="I11" s="145"/>
      <c r="L11" s="45"/>
      <c r="AZ11" s="138" t="s">
        <v>388</v>
      </c>
      <c r="BA11" s="138" t="s">
        <v>389</v>
      </c>
      <c r="BB11" s="138" t="s">
        <v>194</v>
      </c>
      <c r="BC11" s="138" t="s">
        <v>235</v>
      </c>
      <c r="BD11" s="138" t="s">
        <v>89</v>
      </c>
    </row>
    <row r="12" s="1" customFormat="1">
      <c r="B12" s="45"/>
      <c r="I12" s="145"/>
      <c r="L12" s="45"/>
      <c r="AZ12" s="138" t="s">
        <v>390</v>
      </c>
      <c r="BA12" s="138" t="s">
        <v>391</v>
      </c>
      <c r="BB12" s="138" t="s">
        <v>295</v>
      </c>
      <c r="BC12" s="138" t="s">
        <v>392</v>
      </c>
      <c r="BD12" s="138" t="s">
        <v>89</v>
      </c>
    </row>
    <row r="13" s="1" customFormat="1" ht="12" customHeight="1">
      <c r="B13" s="45"/>
      <c r="D13" s="143" t="s">
        <v>18</v>
      </c>
      <c r="F13" s="18" t="s">
        <v>39</v>
      </c>
      <c r="I13" s="147" t="s">
        <v>20</v>
      </c>
      <c r="J13" s="18" t="s">
        <v>39</v>
      </c>
      <c r="L13" s="45"/>
      <c r="AZ13" s="138" t="s">
        <v>393</v>
      </c>
      <c r="BA13" s="138" t="s">
        <v>394</v>
      </c>
      <c r="BB13" s="138" t="s">
        <v>295</v>
      </c>
      <c r="BC13" s="138" t="s">
        <v>395</v>
      </c>
      <c r="BD13" s="138" t="s">
        <v>89</v>
      </c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23. 1. 2019</v>
      </c>
      <c r="L14" s="45"/>
      <c r="AZ14" s="138" t="s">
        <v>396</v>
      </c>
      <c r="BA14" s="138" t="s">
        <v>397</v>
      </c>
      <c r="BB14" s="138" t="s">
        <v>188</v>
      </c>
      <c r="BC14" s="138" t="s">
        <v>273</v>
      </c>
      <c r="BD14" s="138" t="s">
        <v>89</v>
      </c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tr">
        <f>IF('Rekapitulace stavby'!AN16="","",'Rekapitulace stavby'!AN16)</f>
        <v/>
      </c>
      <c r="L22" s="45"/>
    </row>
    <row r="23" s="1" customFormat="1" ht="18" customHeight="1">
      <c r="B23" s="45"/>
      <c r="E23" s="18" t="str">
        <f>IF('Rekapitulace stavby'!E17="","",'Rekapitulace stavby'!E17)</f>
        <v xml:space="preserve"> </v>
      </c>
      <c r="I23" s="147" t="s">
        <v>34</v>
      </c>
      <c r="J23" s="18" t="str">
        <f>IF('Rekapitulace stavby'!AN17="","",'Rekapitulace stavby'!AN17)</f>
        <v/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ROUND(J88,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ROUND((SUM(BE88:BE210)),  2)</f>
        <v>0</v>
      </c>
      <c r="I35" s="158">
        <v>0.20999999999999999</v>
      </c>
      <c r="J35" s="157">
        <f>ROUND(((SUM(BE88:BE210))*I35),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ROUND((SUM(BF88:BF210)),  2)</f>
        <v>0</v>
      </c>
      <c r="I36" s="158">
        <v>0.14999999999999999</v>
      </c>
      <c r="J36" s="157">
        <f>ROUND(((SUM(BF88:BF210))*I36),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ROUND((SUM(BG88:BG210)),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ROUND((SUM(BH88:BH210)),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ROUND((SUM(BI88:BI210)),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139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Oprava traťového úseku v km 8,0 - 10,174 (Herkules - Louka u Litvínova)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126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130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134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Č12 - Železniční spodek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železniční trať Herkules - Louka u Litvínova</v>
      </c>
      <c r="G56" s="41"/>
      <c r="H56" s="41"/>
      <c r="I56" s="147" t="s">
        <v>24</v>
      </c>
      <c r="J56" s="69" t="str">
        <f>IF(J14="","",J14)</f>
        <v>23. 1. 2019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140</v>
      </c>
      <c r="D61" s="175"/>
      <c r="E61" s="175"/>
      <c r="F61" s="175"/>
      <c r="G61" s="175"/>
      <c r="H61" s="175"/>
      <c r="I61" s="176"/>
      <c r="J61" s="177" t="s">
        <v>141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J88</f>
        <v>0</v>
      </c>
      <c r="K63" s="41"/>
      <c r="L63" s="45"/>
      <c r="AU63" s="18" t="s">
        <v>142</v>
      </c>
    </row>
    <row r="64" s="8" customFormat="1" ht="24.96" customHeight="1">
      <c r="B64" s="179"/>
      <c r="C64" s="180"/>
      <c r="D64" s="181" t="s">
        <v>143</v>
      </c>
      <c r="E64" s="182"/>
      <c r="F64" s="182"/>
      <c r="G64" s="182"/>
      <c r="H64" s="182"/>
      <c r="I64" s="183"/>
      <c r="J64" s="184">
        <f>J89</f>
        <v>0</v>
      </c>
      <c r="K64" s="180"/>
      <c r="L64" s="185"/>
    </row>
    <row r="65" s="9" customFormat="1" ht="19.92" customHeight="1">
      <c r="B65" s="186"/>
      <c r="C65" s="123"/>
      <c r="D65" s="187" t="s">
        <v>144</v>
      </c>
      <c r="E65" s="188"/>
      <c r="F65" s="188"/>
      <c r="G65" s="188"/>
      <c r="H65" s="188"/>
      <c r="I65" s="189"/>
      <c r="J65" s="190">
        <f>J90</f>
        <v>0</v>
      </c>
      <c r="K65" s="123"/>
      <c r="L65" s="191"/>
    </row>
    <row r="66" s="8" customFormat="1" ht="24.96" customHeight="1">
      <c r="B66" s="179"/>
      <c r="C66" s="180"/>
      <c r="D66" s="181" t="s">
        <v>145</v>
      </c>
      <c r="E66" s="182"/>
      <c r="F66" s="182"/>
      <c r="G66" s="182"/>
      <c r="H66" s="182"/>
      <c r="I66" s="183"/>
      <c r="J66" s="184">
        <f>J181</f>
        <v>0</v>
      </c>
      <c r="K66" s="180"/>
      <c r="L66" s="185"/>
    </row>
    <row r="67" s="1" customFormat="1" ht="21.84" customHeight="1">
      <c r="B67" s="40"/>
      <c r="C67" s="41"/>
      <c r="D67" s="41"/>
      <c r="E67" s="41"/>
      <c r="F67" s="41"/>
      <c r="G67" s="41"/>
      <c r="H67" s="41"/>
      <c r="I67" s="145"/>
      <c r="J67" s="41"/>
      <c r="K67" s="41"/>
      <c r="L67" s="45"/>
    </row>
    <row r="68" s="1" customFormat="1" ht="6.96" customHeight="1">
      <c r="B68" s="59"/>
      <c r="C68" s="60"/>
      <c r="D68" s="60"/>
      <c r="E68" s="60"/>
      <c r="F68" s="60"/>
      <c r="G68" s="60"/>
      <c r="H68" s="60"/>
      <c r="I68" s="169"/>
      <c r="J68" s="60"/>
      <c r="K68" s="60"/>
      <c r="L68" s="45"/>
    </row>
    <row r="72" s="1" customFormat="1" ht="6.96" customHeight="1">
      <c r="B72" s="61"/>
      <c r="C72" s="62"/>
      <c r="D72" s="62"/>
      <c r="E72" s="62"/>
      <c r="F72" s="62"/>
      <c r="G72" s="62"/>
      <c r="H72" s="62"/>
      <c r="I72" s="172"/>
      <c r="J72" s="62"/>
      <c r="K72" s="62"/>
      <c r="L72" s="45"/>
    </row>
    <row r="73" s="1" customFormat="1" ht="24.96" customHeight="1">
      <c r="B73" s="40"/>
      <c r="C73" s="24" t="s">
        <v>146</v>
      </c>
      <c r="D73" s="41"/>
      <c r="E73" s="41"/>
      <c r="F73" s="41"/>
      <c r="G73" s="41"/>
      <c r="H73" s="41"/>
      <c r="I73" s="145"/>
      <c r="J73" s="41"/>
      <c r="K73" s="41"/>
      <c r="L73" s="45"/>
    </row>
    <row r="74" s="1" customFormat="1" ht="6.96" customHeight="1">
      <c r="B74" s="40"/>
      <c r="C74" s="41"/>
      <c r="D74" s="41"/>
      <c r="E74" s="41"/>
      <c r="F74" s="41"/>
      <c r="G74" s="41"/>
      <c r="H74" s="41"/>
      <c r="I74" s="145"/>
      <c r="J74" s="41"/>
      <c r="K74" s="41"/>
      <c r="L74" s="45"/>
    </row>
    <row r="75" s="1" customFormat="1" ht="12" customHeight="1">
      <c r="B75" s="40"/>
      <c r="C75" s="33" t="s">
        <v>16</v>
      </c>
      <c r="D75" s="41"/>
      <c r="E75" s="41"/>
      <c r="F75" s="41"/>
      <c r="G75" s="41"/>
      <c r="H75" s="41"/>
      <c r="I75" s="145"/>
      <c r="J75" s="41"/>
      <c r="K75" s="41"/>
      <c r="L75" s="45"/>
    </row>
    <row r="76" s="1" customFormat="1" ht="16.5" customHeight="1">
      <c r="B76" s="40"/>
      <c r="C76" s="41"/>
      <c r="D76" s="41"/>
      <c r="E76" s="173" t="str">
        <f>E7</f>
        <v>Oprava traťového úseku v km 8,0 - 10,174 (Herkules - Louka u Litvínova)</v>
      </c>
      <c r="F76" s="33"/>
      <c r="G76" s="33"/>
      <c r="H76" s="33"/>
      <c r="I76" s="145"/>
      <c r="J76" s="41"/>
      <c r="K76" s="41"/>
      <c r="L76" s="45"/>
    </row>
    <row r="77" ht="12" customHeight="1">
      <c r="B77" s="22"/>
      <c r="C77" s="33" t="s">
        <v>126</v>
      </c>
      <c r="D77" s="23"/>
      <c r="E77" s="23"/>
      <c r="F77" s="23"/>
      <c r="G77" s="23"/>
      <c r="H77" s="23"/>
      <c r="I77" s="137"/>
      <c r="J77" s="23"/>
      <c r="K77" s="23"/>
      <c r="L77" s="21"/>
    </row>
    <row r="78" s="1" customFormat="1" ht="16.5" customHeight="1">
      <c r="B78" s="40"/>
      <c r="C78" s="41"/>
      <c r="D78" s="41"/>
      <c r="E78" s="173" t="s">
        <v>130</v>
      </c>
      <c r="F78" s="41"/>
      <c r="G78" s="41"/>
      <c r="H78" s="41"/>
      <c r="I78" s="145"/>
      <c r="J78" s="41"/>
      <c r="K78" s="41"/>
      <c r="L78" s="45"/>
    </row>
    <row r="79" s="1" customFormat="1" ht="12" customHeight="1">
      <c r="B79" s="40"/>
      <c r="C79" s="33" t="s">
        <v>134</v>
      </c>
      <c r="D79" s="41"/>
      <c r="E79" s="41"/>
      <c r="F79" s="41"/>
      <c r="G79" s="41"/>
      <c r="H79" s="41"/>
      <c r="I79" s="145"/>
      <c r="J79" s="41"/>
      <c r="K79" s="41"/>
      <c r="L79" s="45"/>
    </row>
    <row r="80" s="1" customFormat="1" ht="16.5" customHeight="1">
      <c r="B80" s="40"/>
      <c r="C80" s="41"/>
      <c r="D80" s="41"/>
      <c r="E80" s="66" t="str">
        <f>E11</f>
        <v>Č12 - Železniční spodek</v>
      </c>
      <c r="F80" s="41"/>
      <c r="G80" s="41"/>
      <c r="H80" s="41"/>
      <c r="I80" s="145"/>
      <c r="J80" s="41"/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5"/>
      <c r="J81" s="41"/>
      <c r="K81" s="41"/>
      <c r="L81" s="45"/>
    </row>
    <row r="82" s="1" customFormat="1" ht="12" customHeight="1">
      <c r="B82" s="40"/>
      <c r="C82" s="33" t="s">
        <v>22</v>
      </c>
      <c r="D82" s="41"/>
      <c r="E82" s="41"/>
      <c r="F82" s="28" t="str">
        <f>F14</f>
        <v>železniční trať Herkules - Louka u Litvínova</v>
      </c>
      <c r="G82" s="41"/>
      <c r="H82" s="41"/>
      <c r="I82" s="147" t="s">
        <v>24</v>
      </c>
      <c r="J82" s="69" t="str">
        <f>IF(J14="","",J14)</f>
        <v>23. 1. 2019</v>
      </c>
      <c r="K82" s="41"/>
      <c r="L82" s="45"/>
    </row>
    <row r="83" s="1" customFormat="1" ht="6.96" customHeight="1">
      <c r="B83" s="40"/>
      <c r="C83" s="41"/>
      <c r="D83" s="41"/>
      <c r="E83" s="41"/>
      <c r="F83" s="41"/>
      <c r="G83" s="41"/>
      <c r="H83" s="41"/>
      <c r="I83" s="145"/>
      <c r="J83" s="41"/>
      <c r="K83" s="41"/>
      <c r="L83" s="45"/>
    </row>
    <row r="84" s="1" customFormat="1" ht="13.65" customHeight="1">
      <c r="B84" s="40"/>
      <c r="C84" s="33" t="s">
        <v>30</v>
      </c>
      <c r="D84" s="41"/>
      <c r="E84" s="41"/>
      <c r="F84" s="28" t="str">
        <f>E17</f>
        <v>SŽDC s.o., OŘ UNL, ST Most</v>
      </c>
      <c r="G84" s="41"/>
      <c r="H84" s="41"/>
      <c r="I84" s="147" t="s">
        <v>38</v>
      </c>
      <c r="J84" s="38" t="str">
        <f>E23</f>
        <v xml:space="preserve"> </v>
      </c>
      <c r="K84" s="41"/>
      <c r="L84" s="45"/>
    </row>
    <row r="85" s="1" customFormat="1" ht="38.55" customHeight="1">
      <c r="B85" s="40"/>
      <c r="C85" s="33" t="s">
        <v>36</v>
      </c>
      <c r="D85" s="41"/>
      <c r="E85" s="41"/>
      <c r="F85" s="28" t="str">
        <f>IF(E20="","",E20)</f>
        <v>Vyplň údaj</v>
      </c>
      <c r="G85" s="41"/>
      <c r="H85" s="41"/>
      <c r="I85" s="147" t="s">
        <v>42</v>
      </c>
      <c r="J85" s="38" t="str">
        <f>E26</f>
        <v>Ing. Horák Jiří, horak@szdc.cz, 602155923</v>
      </c>
      <c r="K85" s="41"/>
      <c r="L85" s="45"/>
    </row>
    <row r="86" s="1" customFormat="1" ht="10.32" customHeight="1">
      <c r="B86" s="40"/>
      <c r="C86" s="41"/>
      <c r="D86" s="41"/>
      <c r="E86" s="41"/>
      <c r="F86" s="41"/>
      <c r="G86" s="41"/>
      <c r="H86" s="41"/>
      <c r="I86" s="145"/>
      <c r="J86" s="41"/>
      <c r="K86" s="41"/>
      <c r="L86" s="45"/>
    </row>
    <row r="87" s="10" customFormat="1" ht="29.28" customHeight="1">
      <c r="B87" s="192"/>
      <c r="C87" s="193" t="s">
        <v>147</v>
      </c>
      <c r="D87" s="194" t="s">
        <v>65</v>
      </c>
      <c r="E87" s="194" t="s">
        <v>61</v>
      </c>
      <c r="F87" s="194" t="s">
        <v>62</v>
      </c>
      <c r="G87" s="194" t="s">
        <v>148</v>
      </c>
      <c r="H87" s="194" t="s">
        <v>149</v>
      </c>
      <c r="I87" s="195" t="s">
        <v>150</v>
      </c>
      <c r="J87" s="194" t="s">
        <v>141</v>
      </c>
      <c r="K87" s="196" t="s">
        <v>151</v>
      </c>
      <c r="L87" s="197"/>
      <c r="M87" s="89" t="s">
        <v>39</v>
      </c>
      <c r="N87" s="90" t="s">
        <v>50</v>
      </c>
      <c r="O87" s="90" t="s">
        <v>152</v>
      </c>
      <c r="P87" s="90" t="s">
        <v>153</v>
      </c>
      <c r="Q87" s="90" t="s">
        <v>154</v>
      </c>
      <c r="R87" s="90" t="s">
        <v>155</v>
      </c>
      <c r="S87" s="90" t="s">
        <v>156</v>
      </c>
      <c r="T87" s="91" t="s">
        <v>157</v>
      </c>
    </row>
    <row r="88" s="1" customFormat="1" ht="22.8" customHeight="1">
      <c r="B88" s="40"/>
      <c r="C88" s="96" t="s">
        <v>158</v>
      </c>
      <c r="D88" s="41"/>
      <c r="E88" s="41"/>
      <c r="F88" s="41"/>
      <c r="G88" s="41"/>
      <c r="H88" s="41"/>
      <c r="I88" s="145"/>
      <c r="J88" s="198">
        <f>BK88</f>
        <v>0</v>
      </c>
      <c r="K88" s="41"/>
      <c r="L88" s="45"/>
      <c r="M88" s="92"/>
      <c r="N88" s="93"/>
      <c r="O88" s="93"/>
      <c r="P88" s="199">
        <f>P89+P181</f>
        <v>0</v>
      </c>
      <c r="Q88" s="93"/>
      <c r="R88" s="199">
        <f>R89+R181</f>
        <v>867.19271500000013</v>
      </c>
      <c r="S88" s="93"/>
      <c r="T88" s="200">
        <f>T89+T181</f>
        <v>0</v>
      </c>
      <c r="AT88" s="18" t="s">
        <v>79</v>
      </c>
      <c r="AU88" s="18" t="s">
        <v>142</v>
      </c>
      <c r="BK88" s="201">
        <f>BK89+BK181</f>
        <v>0</v>
      </c>
    </row>
    <row r="89" s="11" customFormat="1" ht="25.92" customHeight="1">
      <c r="B89" s="202"/>
      <c r="C89" s="203"/>
      <c r="D89" s="204" t="s">
        <v>79</v>
      </c>
      <c r="E89" s="205" t="s">
        <v>159</v>
      </c>
      <c r="F89" s="205" t="s">
        <v>160</v>
      </c>
      <c r="G89" s="203"/>
      <c r="H89" s="203"/>
      <c r="I89" s="206"/>
      <c r="J89" s="207">
        <f>BK89</f>
        <v>0</v>
      </c>
      <c r="K89" s="203"/>
      <c r="L89" s="208"/>
      <c r="M89" s="209"/>
      <c r="N89" s="210"/>
      <c r="O89" s="210"/>
      <c r="P89" s="211">
        <f>P90</f>
        <v>0</v>
      </c>
      <c r="Q89" s="210"/>
      <c r="R89" s="211">
        <f>R90</f>
        <v>867.19271500000013</v>
      </c>
      <c r="S89" s="210"/>
      <c r="T89" s="212">
        <f>T90</f>
        <v>0</v>
      </c>
      <c r="AR89" s="213" t="s">
        <v>87</v>
      </c>
      <c r="AT89" s="214" t="s">
        <v>79</v>
      </c>
      <c r="AU89" s="214" t="s">
        <v>80</v>
      </c>
      <c r="AY89" s="213" t="s">
        <v>161</v>
      </c>
      <c r="BK89" s="215">
        <f>BK90</f>
        <v>0</v>
      </c>
    </row>
    <row r="90" s="11" customFormat="1" ht="22.8" customHeight="1">
      <c r="B90" s="202"/>
      <c r="C90" s="203"/>
      <c r="D90" s="204" t="s">
        <v>79</v>
      </c>
      <c r="E90" s="216" t="s">
        <v>162</v>
      </c>
      <c r="F90" s="216" t="s">
        <v>163</v>
      </c>
      <c r="G90" s="203"/>
      <c r="H90" s="203"/>
      <c r="I90" s="206"/>
      <c r="J90" s="217">
        <f>BK90</f>
        <v>0</v>
      </c>
      <c r="K90" s="203"/>
      <c r="L90" s="208"/>
      <c r="M90" s="209"/>
      <c r="N90" s="210"/>
      <c r="O90" s="210"/>
      <c r="P90" s="211">
        <f>SUM(P91:P180)</f>
        <v>0</v>
      </c>
      <c r="Q90" s="210"/>
      <c r="R90" s="211">
        <f>SUM(R91:R180)</f>
        <v>867.19271500000013</v>
      </c>
      <c r="S90" s="210"/>
      <c r="T90" s="212">
        <f>SUM(T91:T180)</f>
        <v>0</v>
      </c>
      <c r="AR90" s="213" t="s">
        <v>87</v>
      </c>
      <c r="AT90" s="214" t="s">
        <v>79</v>
      </c>
      <c r="AU90" s="214" t="s">
        <v>87</v>
      </c>
      <c r="AY90" s="213" t="s">
        <v>161</v>
      </c>
      <c r="BK90" s="215">
        <f>SUM(BK91:BK180)</f>
        <v>0</v>
      </c>
    </row>
    <row r="91" s="1" customFormat="1" ht="33.75" customHeight="1">
      <c r="B91" s="40"/>
      <c r="C91" s="218" t="s">
        <v>87</v>
      </c>
      <c r="D91" s="218" t="s">
        <v>164</v>
      </c>
      <c r="E91" s="219" t="s">
        <v>398</v>
      </c>
      <c r="F91" s="220" t="s">
        <v>399</v>
      </c>
      <c r="G91" s="221" t="s">
        <v>117</v>
      </c>
      <c r="H91" s="222">
        <v>1050</v>
      </c>
      <c r="I91" s="223"/>
      <c r="J91" s="224">
        <f>ROUND(I91*H91,2)</f>
        <v>0</v>
      </c>
      <c r="K91" s="220" t="s">
        <v>167</v>
      </c>
      <c r="L91" s="45"/>
      <c r="M91" s="225" t="s">
        <v>39</v>
      </c>
      <c r="N91" s="226" t="s">
        <v>53</v>
      </c>
      <c r="O91" s="81"/>
      <c r="P91" s="227">
        <f>O91*H91</f>
        <v>0</v>
      </c>
      <c r="Q91" s="227">
        <v>0</v>
      </c>
      <c r="R91" s="227">
        <f>Q91*H91</f>
        <v>0</v>
      </c>
      <c r="S91" s="227">
        <v>0</v>
      </c>
      <c r="T91" s="228">
        <f>S91*H91</f>
        <v>0</v>
      </c>
      <c r="AR91" s="18" t="s">
        <v>168</v>
      </c>
      <c r="AT91" s="18" t="s">
        <v>164</v>
      </c>
      <c r="AU91" s="18" t="s">
        <v>89</v>
      </c>
      <c r="AY91" s="18" t="s">
        <v>161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18" t="s">
        <v>168</v>
      </c>
      <c r="BK91" s="229">
        <f>ROUND(I91*H91,2)</f>
        <v>0</v>
      </c>
      <c r="BL91" s="18" t="s">
        <v>168</v>
      </c>
      <c r="BM91" s="18" t="s">
        <v>400</v>
      </c>
    </row>
    <row r="92" s="1" customFormat="1">
      <c r="B92" s="40"/>
      <c r="C92" s="41"/>
      <c r="D92" s="230" t="s">
        <v>170</v>
      </c>
      <c r="E92" s="41"/>
      <c r="F92" s="231" t="s">
        <v>401</v>
      </c>
      <c r="G92" s="41"/>
      <c r="H92" s="41"/>
      <c r="I92" s="145"/>
      <c r="J92" s="41"/>
      <c r="K92" s="41"/>
      <c r="L92" s="45"/>
      <c r="M92" s="232"/>
      <c r="N92" s="81"/>
      <c r="O92" s="81"/>
      <c r="P92" s="81"/>
      <c r="Q92" s="81"/>
      <c r="R92" s="81"/>
      <c r="S92" s="81"/>
      <c r="T92" s="82"/>
      <c r="AT92" s="18" t="s">
        <v>170</v>
      </c>
      <c r="AU92" s="18" t="s">
        <v>89</v>
      </c>
    </row>
    <row r="93" s="12" customFormat="1">
      <c r="B93" s="233"/>
      <c r="C93" s="234"/>
      <c r="D93" s="230" t="s">
        <v>172</v>
      </c>
      <c r="E93" s="235" t="s">
        <v>39</v>
      </c>
      <c r="F93" s="236" t="s">
        <v>402</v>
      </c>
      <c r="G93" s="234"/>
      <c r="H93" s="237">
        <v>1050</v>
      </c>
      <c r="I93" s="238"/>
      <c r="J93" s="234"/>
      <c r="K93" s="234"/>
      <c r="L93" s="239"/>
      <c r="M93" s="240"/>
      <c r="N93" s="241"/>
      <c r="O93" s="241"/>
      <c r="P93" s="241"/>
      <c r="Q93" s="241"/>
      <c r="R93" s="241"/>
      <c r="S93" s="241"/>
      <c r="T93" s="242"/>
      <c r="AT93" s="243" t="s">
        <v>172</v>
      </c>
      <c r="AU93" s="243" t="s">
        <v>89</v>
      </c>
      <c r="AV93" s="12" t="s">
        <v>89</v>
      </c>
      <c r="AW93" s="12" t="s">
        <v>41</v>
      </c>
      <c r="AX93" s="12" t="s">
        <v>80</v>
      </c>
      <c r="AY93" s="243" t="s">
        <v>161</v>
      </c>
    </row>
    <row r="94" s="13" customFormat="1">
      <c r="B94" s="244"/>
      <c r="C94" s="245"/>
      <c r="D94" s="230" t="s">
        <v>172</v>
      </c>
      <c r="E94" s="246" t="s">
        <v>365</v>
      </c>
      <c r="F94" s="247" t="s">
        <v>185</v>
      </c>
      <c r="G94" s="245"/>
      <c r="H94" s="248">
        <v>1050</v>
      </c>
      <c r="I94" s="249"/>
      <c r="J94" s="245"/>
      <c r="K94" s="245"/>
      <c r="L94" s="250"/>
      <c r="M94" s="251"/>
      <c r="N94" s="252"/>
      <c r="O94" s="252"/>
      <c r="P94" s="252"/>
      <c r="Q94" s="252"/>
      <c r="R94" s="252"/>
      <c r="S94" s="252"/>
      <c r="T94" s="253"/>
      <c r="AT94" s="254" t="s">
        <v>172</v>
      </c>
      <c r="AU94" s="254" t="s">
        <v>89</v>
      </c>
      <c r="AV94" s="13" t="s">
        <v>168</v>
      </c>
      <c r="AW94" s="13" t="s">
        <v>41</v>
      </c>
      <c r="AX94" s="13" t="s">
        <v>87</v>
      </c>
      <c r="AY94" s="254" t="s">
        <v>161</v>
      </c>
    </row>
    <row r="95" s="1" customFormat="1" ht="33.75" customHeight="1">
      <c r="B95" s="40"/>
      <c r="C95" s="218" t="s">
        <v>89</v>
      </c>
      <c r="D95" s="218" t="s">
        <v>164</v>
      </c>
      <c r="E95" s="219" t="s">
        <v>403</v>
      </c>
      <c r="F95" s="220" t="s">
        <v>404</v>
      </c>
      <c r="G95" s="221" t="s">
        <v>117</v>
      </c>
      <c r="H95" s="222">
        <v>49</v>
      </c>
      <c r="I95" s="223"/>
      <c r="J95" s="224">
        <f>ROUND(I95*H95,2)</f>
        <v>0</v>
      </c>
      <c r="K95" s="220" t="s">
        <v>167</v>
      </c>
      <c r="L95" s="45"/>
      <c r="M95" s="225" t="s">
        <v>39</v>
      </c>
      <c r="N95" s="226" t="s">
        <v>53</v>
      </c>
      <c r="O95" s="81"/>
      <c r="P95" s="227">
        <f>O95*H95</f>
        <v>0</v>
      </c>
      <c r="Q95" s="227">
        <v>0</v>
      </c>
      <c r="R95" s="227">
        <f>Q95*H95</f>
        <v>0</v>
      </c>
      <c r="S95" s="227">
        <v>0</v>
      </c>
      <c r="T95" s="228">
        <f>S95*H95</f>
        <v>0</v>
      </c>
      <c r="AR95" s="18" t="s">
        <v>168</v>
      </c>
      <c r="AT95" s="18" t="s">
        <v>164</v>
      </c>
      <c r="AU95" s="18" t="s">
        <v>89</v>
      </c>
      <c r="AY95" s="18" t="s">
        <v>161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18" t="s">
        <v>168</v>
      </c>
      <c r="BK95" s="229">
        <f>ROUND(I95*H95,2)</f>
        <v>0</v>
      </c>
      <c r="BL95" s="18" t="s">
        <v>168</v>
      </c>
      <c r="BM95" s="18" t="s">
        <v>405</v>
      </c>
    </row>
    <row r="96" s="1" customFormat="1">
      <c r="B96" s="40"/>
      <c r="C96" s="41"/>
      <c r="D96" s="230" t="s">
        <v>170</v>
      </c>
      <c r="E96" s="41"/>
      <c r="F96" s="231" t="s">
        <v>401</v>
      </c>
      <c r="G96" s="41"/>
      <c r="H96" s="41"/>
      <c r="I96" s="145"/>
      <c r="J96" s="41"/>
      <c r="K96" s="41"/>
      <c r="L96" s="45"/>
      <c r="M96" s="232"/>
      <c r="N96" s="81"/>
      <c r="O96" s="81"/>
      <c r="P96" s="81"/>
      <c r="Q96" s="81"/>
      <c r="R96" s="81"/>
      <c r="S96" s="81"/>
      <c r="T96" s="82"/>
      <c r="AT96" s="18" t="s">
        <v>170</v>
      </c>
      <c r="AU96" s="18" t="s">
        <v>89</v>
      </c>
    </row>
    <row r="97" s="12" customFormat="1">
      <c r="B97" s="233"/>
      <c r="C97" s="234"/>
      <c r="D97" s="230" t="s">
        <v>172</v>
      </c>
      <c r="E97" s="235" t="s">
        <v>39</v>
      </c>
      <c r="F97" s="236" t="s">
        <v>406</v>
      </c>
      <c r="G97" s="234"/>
      <c r="H97" s="237">
        <v>49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AT97" s="243" t="s">
        <v>172</v>
      </c>
      <c r="AU97" s="243" t="s">
        <v>89</v>
      </c>
      <c r="AV97" s="12" t="s">
        <v>89</v>
      </c>
      <c r="AW97" s="12" t="s">
        <v>41</v>
      </c>
      <c r="AX97" s="12" t="s">
        <v>80</v>
      </c>
      <c r="AY97" s="243" t="s">
        <v>161</v>
      </c>
    </row>
    <row r="98" s="13" customFormat="1">
      <c r="B98" s="244"/>
      <c r="C98" s="245"/>
      <c r="D98" s="230" t="s">
        <v>172</v>
      </c>
      <c r="E98" s="246" t="s">
        <v>368</v>
      </c>
      <c r="F98" s="247" t="s">
        <v>185</v>
      </c>
      <c r="G98" s="245"/>
      <c r="H98" s="248">
        <v>49</v>
      </c>
      <c r="I98" s="249"/>
      <c r="J98" s="245"/>
      <c r="K98" s="245"/>
      <c r="L98" s="250"/>
      <c r="M98" s="251"/>
      <c r="N98" s="252"/>
      <c r="O98" s="252"/>
      <c r="P98" s="252"/>
      <c r="Q98" s="252"/>
      <c r="R98" s="252"/>
      <c r="S98" s="252"/>
      <c r="T98" s="253"/>
      <c r="AT98" s="254" t="s">
        <v>172</v>
      </c>
      <c r="AU98" s="254" t="s">
        <v>89</v>
      </c>
      <c r="AV98" s="13" t="s">
        <v>168</v>
      </c>
      <c r="AW98" s="13" t="s">
        <v>41</v>
      </c>
      <c r="AX98" s="13" t="s">
        <v>87</v>
      </c>
      <c r="AY98" s="254" t="s">
        <v>161</v>
      </c>
    </row>
    <row r="99" s="1" customFormat="1" ht="45" customHeight="1">
      <c r="B99" s="40"/>
      <c r="C99" s="218" t="s">
        <v>179</v>
      </c>
      <c r="D99" s="218" t="s">
        <v>164</v>
      </c>
      <c r="E99" s="219" t="s">
        <v>407</v>
      </c>
      <c r="F99" s="220" t="s">
        <v>408</v>
      </c>
      <c r="G99" s="221" t="s">
        <v>188</v>
      </c>
      <c r="H99" s="222">
        <v>18</v>
      </c>
      <c r="I99" s="223"/>
      <c r="J99" s="224">
        <f>ROUND(I99*H99,2)</f>
        <v>0</v>
      </c>
      <c r="K99" s="220" t="s">
        <v>322</v>
      </c>
      <c r="L99" s="45"/>
      <c r="M99" s="225" t="s">
        <v>39</v>
      </c>
      <c r="N99" s="226" t="s">
        <v>53</v>
      </c>
      <c r="O99" s="81"/>
      <c r="P99" s="227">
        <f>O99*H99</f>
        <v>0</v>
      </c>
      <c r="Q99" s="227">
        <v>0</v>
      </c>
      <c r="R99" s="227">
        <f>Q99*H99</f>
        <v>0</v>
      </c>
      <c r="S99" s="227">
        <v>0</v>
      </c>
      <c r="T99" s="228">
        <f>S99*H99</f>
        <v>0</v>
      </c>
      <c r="AR99" s="18" t="s">
        <v>168</v>
      </c>
      <c r="AT99" s="18" t="s">
        <v>164</v>
      </c>
      <c r="AU99" s="18" t="s">
        <v>89</v>
      </c>
      <c r="AY99" s="18" t="s">
        <v>161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18" t="s">
        <v>168</v>
      </c>
      <c r="BK99" s="229">
        <f>ROUND(I99*H99,2)</f>
        <v>0</v>
      </c>
      <c r="BL99" s="18" t="s">
        <v>168</v>
      </c>
      <c r="BM99" s="18" t="s">
        <v>409</v>
      </c>
    </row>
    <row r="100" s="1" customFormat="1">
      <c r="B100" s="40"/>
      <c r="C100" s="41"/>
      <c r="D100" s="230" t="s">
        <v>170</v>
      </c>
      <c r="E100" s="41"/>
      <c r="F100" s="231" t="s">
        <v>410</v>
      </c>
      <c r="G100" s="41"/>
      <c r="H100" s="41"/>
      <c r="I100" s="145"/>
      <c r="J100" s="41"/>
      <c r="K100" s="41"/>
      <c r="L100" s="45"/>
      <c r="M100" s="232"/>
      <c r="N100" s="81"/>
      <c r="O100" s="81"/>
      <c r="P100" s="81"/>
      <c r="Q100" s="81"/>
      <c r="R100" s="81"/>
      <c r="S100" s="81"/>
      <c r="T100" s="82"/>
      <c r="AT100" s="18" t="s">
        <v>170</v>
      </c>
      <c r="AU100" s="18" t="s">
        <v>89</v>
      </c>
    </row>
    <row r="101" s="12" customFormat="1">
      <c r="B101" s="233"/>
      <c r="C101" s="234"/>
      <c r="D101" s="230" t="s">
        <v>172</v>
      </c>
      <c r="E101" s="235" t="s">
        <v>396</v>
      </c>
      <c r="F101" s="236" t="s">
        <v>411</v>
      </c>
      <c r="G101" s="234"/>
      <c r="H101" s="237">
        <v>18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AT101" s="243" t="s">
        <v>172</v>
      </c>
      <c r="AU101" s="243" t="s">
        <v>89</v>
      </c>
      <c r="AV101" s="12" t="s">
        <v>89</v>
      </c>
      <c r="AW101" s="12" t="s">
        <v>41</v>
      </c>
      <c r="AX101" s="12" t="s">
        <v>87</v>
      </c>
      <c r="AY101" s="243" t="s">
        <v>161</v>
      </c>
    </row>
    <row r="102" s="1" customFormat="1" ht="45" customHeight="1">
      <c r="B102" s="40"/>
      <c r="C102" s="218" t="s">
        <v>168</v>
      </c>
      <c r="D102" s="218" t="s">
        <v>164</v>
      </c>
      <c r="E102" s="219" t="s">
        <v>412</v>
      </c>
      <c r="F102" s="220" t="s">
        <v>413</v>
      </c>
      <c r="G102" s="221" t="s">
        <v>188</v>
      </c>
      <c r="H102" s="222">
        <v>27</v>
      </c>
      <c r="I102" s="223"/>
      <c r="J102" s="224">
        <f>ROUND(I102*H102,2)</f>
        <v>0</v>
      </c>
      <c r="K102" s="220" t="s">
        <v>167</v>
      </c>
      <c r="L102" s="45"/>
      <c r="M102" s="225" t="s">
        <v>39</v>
      </c>
      <c r="N102" s="226" t="s">
        <v>53</v>
      </c>
      <c r="O102" s="81"/>
      <c r="P102" s="227">
        <f>O102*H102</f>
        <v>0</v>
      </c>
      <c r="Q102" s="227">
        <v>0</v>
      </c>
      <c r="R102" s="227">
        <f>Q102*H102</f>
        <v>0</v>
      </c>
      <c r="S102" s="227">
        <v>0</v>
      </c>
      <c r="T102" s="228">
        <f>S102*H102</f>
        <v>0</v>
      </c>
      <c r="AR102" s="18" t="s">
        <v>168</v>
      </c>
      <c r="AT102" s="18" t="s">
        <v>164</v>
      </c>
      <c r="AU102" s="18" t="s">
        <v>89</v>
      </c>
      <c r="AY102" s="18" t="s">
        <v>161</v>
      </c>
      <c r="BE102" s="229">
        <f>IF(N102="základní",J102,0)</f>
        <v>0</v>
      </c>
      <c r="BF102" s="229">
        <f>IF(N102="snížená",J102,0)</f>
        <v>0</v>
      </c>
      <c r="BG102" s="229">
        <f>IF(N102="zákl. přenesená",J102,0)</f>
        <v>0</v>
      </c>
      <c r="BH102" s="229">
        <f>IF(N102="sníž. přenesená",J102,0)</f>
        <v>0</v>
      </c>
      <c r="BI102" s="229">
        <f>IF(N102="nulová",J102,0)</f>
        <v>0</v>
      </c>
      <c r="BJ102" s="18" t="s">
        <v>168</v>
      </c>
      <c r="BK102" s="229">
        <f>ROUND(I102*H102,2)</f>
        <v>0</v>
      </c>
      <c r="BL102" s="18" t="s">
        <v>168</v>
      </c>
      <c r="BM102" s="18" t="s">
        <v>414</v>
      </c>
    </row>
    <row r="103" s="1" customFormat="1">
      <c r="B103" s="40"/>
      <c r="C103" s="41"/>
      <c r="D103" s="230" t="s">
        <v>170</v>
      </c>
      <c r="E103" s="41"/>
      <c r="F103" s="231" t="s">
        <v>415</v>
      </c>
      <c r="G103" s="41"/>
      <c r="H103" s="41"/>
      <c r="I103" s="145"/>
      <c r="J103" s="41"/>
      <c r="K103" s="41"/>
      <c r="L103" s="45"/>
      <c r="M103" s="232"/>
      <c r="N103" s="81"/>
      <c r="O103" s="81"/>
      <c r="P103" s="81"/>
      <c r="Q103" s="81"/>
      <c r="R103" s="81"/>
      <c r="S103" s="81"/>
      <c r="T103" s="82"/>
      <c r="AT103" s="18" t="s">
        <v>170</v>
      </c>
      <c r="AU103" s="18" t="s">
        <v>89</v>
      </c>
    </row>
    <row r="104" s="12" customFormat="1">
      <c r="B104" s="233"/>
      <c r="C104" s="234"/>
      <c r="D104" s="230" t="s">
        <v>172</v>
      </c>
      <c r="E104" s="235" t="s">
        <v>416</v>
      </c>
      <c r="F104" s="236" t="s">
        <v>417</v>
      </c>
      <c r="G104" s="234"/>
      <c r="H104" s="237">
        <v>27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AT104" s="243" t="s">
        <v>172</v>
      </c>
      <c r="AU104" s="243" t="s">
        <v>89</v>
      </c>
      <c r="AV104" s="12" t="s">
        <v>89</v>
      </c>
      <c r="AW104" s="12" t="s">
        <v>41</v>
      </c>
      <c r="AX104" s="12" t="s">
        <v>87</v>
      </c>
      <c r="AY104" s="243" t="s">
        <v>161</v>
      </c>
    </row>
    <row r="105" s="1" customFormat="1" ht="33.75" customHeight="1">
      <c r="B105" s="40"/>
      <c r="C105" s="218" t="s">
        <v>162</v>
      </c>
      <c r="D105" s="218" t="s">
        <v>164</v>
      </c>
      <c r="E105" s="219" t="s">
        <v>418</v>
      </c>
      <c r="F105" s="220" t="s">
        <v>419</v>
      </c>
      <c r="G105" s="221" t="s">
        <v>188</v>
      </c>
      <c r="H105" s="222">
        <v>2100</v>
      </c>
      <c r="I105" s="223"/>
      <c r="J105" s="224">
        <f>ROUND(I105*H105,2)</f>
        <v>0</v>
      </c>
      <c r="K105" s="220" t="s">
        <v>167</v>
      </c>
      <c r="L105" s="45"/>
      <c r="M105" s="225" t="s">
        <v>39</v>
      </c>
      <c r="N105" s="226" t="s">
        <v>53</v>
      </c>
      <c r="O105" s="81"/>
      <c r="P105" s="227">
        <f>O105*H105</f>
        <v>0</v>
      </c>
      <c r="Q105" s="227">
        <v>0</v>
      </c>
      <c r="R105" s="227">
        <f>Q105*H105</f>
        <v>0</v>
      </c>
      <c r="S105" s="227">
        <v>0</v>
      </c>
      <c r="T105" s="228">
        <f>S105*H105</f>
        <v>0</v>
      </c>
      <c r="AR105" s="18" t="s">
        <v>168</v>
      </c>
      <c r="AT105" s="18" t="s">
        <v>164</v>
      </c>
      <c r="AU105" s="18" t="s">
        <v>89</v>
      </c>
      <c r="AY105" s="18" t="s">
        <v>161</v>
      </c>
      <c r="BE105" s="229">
        <f>IF(N105="základní",J105,0)</f>
        <v>0</v>
      </c>
      <c r="BF105" s="229">
        <f>IF(N105="snížená",J105,0)</f>
        <v>0</v>
      </c>
      <c r="BG105" s="229">
        <f>IF(N105="zákl. přenesená",J105,0)</f>
        <v>0</v>
      </c>
      <c r="BH105" s="229">
        <f>IF(N105="sníž. přenesená",J105,0)</f>
        <v>0</v>
      </c>
      <c r="BI105" s="229">
        <f>IF(N105="nulová",J105,0)</f>
        <v>0</v>
      </c>
      <c r="BJ105" s="18" t="s">
        <v>168</v>
      </c>
      <c r="BK105" s="229">
        <f>ROUND(I105*H105,2)</f>
        <v>0</v>
      </c>
      <c r="BL105" s="18" t="s">
        <v>168</v>
      </c>
      <c r="BM105" s="18" t="s">
        <v>420</v>
      </c>
    </row>
    <row r="106" s="1" customFormat="1">
      <c r="B106" s="40"/>
      <c r="C106" s="41"/>
      <c r="D106" s="230" t="s">
        <v>170</v>
      </c>
      <c r="E106" s="41"/>
      <c r="F106" s="231" t="s">
        <v>421</v>
      </c>
      <c r="G106" s="41"/>
      <c r="H106" s="41"/>
      <c r="I106" s="145"/>
      <c r="J106" s="41"/>
      <c r="K106" s="41"/>
      <c r="L106" s="45"/>
      <c r="M106" s="232"/>
      <c r="N106" s="81"/>
      <c r="O106" s="81"/>
      <c r="P106" s="81"/>
      <c r="Q106" s="81"/>
      <c r="R106" s="81"/>
      <c r="S106" s="81"/>
      <c r="T106" s="82"/>
      <c r="AT106" s="18" t="s">
        <v>170</v>
      </c>
      <c r="AU106" s="18" t="s">
        <v>89</v>
      </c>
    </row>
    <row r="107" s="12" customFormat="1">
      <c r="B107" s="233"/>
      <c r="C107" s="234"/>
      <c r="D107" s="230" t="s">
        <v>172</v>
      </c>
      <c r="E107" s="235" t="s">
        <v>39</v>
      </c>
      <c r="F107" s="236" t="s">
        <v>422</v>
      </c>
      <c r="G107" s="234"/>
      <c r="H107" s="237">
        <v>2100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AT107" s="243" t="s">
        <v>172</v>
      </c>
      <c r="AU107" s="243" t="s">
        <v>89</v>
      </c>
      <c r="AV107" s="12" t="s">
        <v>89</v>
      </c>
      <c r="AW107" s="12" t="s">
        <v>41</v>
      </c>
      <c r="AX107" s="12" t="s">
        <v>80</v>
      </c>
      <c r="AY107" s="243" t="s">
        <v>161</v>
      </c>
    </row>
    <row r="108" s="13" customFormat="1">
      <c r="B108" s="244"/>
      <c r="C108" s="245"/>
      <c r="D108" s="230" t="s">
        <v>172</v>
      </c>
      <c r="E108" s="246" t="s">
        <v>423</v>
      </c>
      <c r="F108" s="247" t="s">
        <v>185</v>
      </c>
      <c r="G108" s="245"/>
      <c r="H108" s="248">
        <v>2100</v>
      </c>
      <c r="I108" s="249"/>
      <c r="J108" s="245"/>
      <c r="K108" s="245"/>
      <c r="L108" s="250"/>
      <c r="M108" s="251"/>
      <c r="N108" s="252"/>
      <c r="O108" s="252"/>
      <c r="P108" s="252"/>
      <c r="Q108" s="252"/>
      <c r="R108" s="252"/>
      <c r="S108" s="252"/>
      <c r="T108" s="253"/>
      <c r="AT108" s="254" t="s">
        <v>172</v>
      </c>
      <c r="AU108" s="254" t="s">
        <v>89</v>
      </c>
      <c r="AV108" s="13" t="s">
        <v>168</v>
      </c>
      <c r="AW108" s="13" t="s">
        <v>41</v>
      </c>
      <c r="AX108" s="13" t="s">
        <v>87</v>
      </c>
      <c r="AY108" s="254" t="s">
        <v>161</v>
      </c>
    </row>
    <row r="109" s="1" customFormat="1" ht="33.75" customHeight="1">
      <c r="B109" s="40"/>
      <c r="C109" s="218" t="s">
        <v>199</v>
      </c>
      <c r="D109" s="218" t="s">
        <v>164</v>
      </c>
      <c r="E109" s="219" t="s">
        <v>424</v>
      </c>
      <c r="F109" s="220" t="s">
        <v>425</v>
      </c>
      <c r="G109" s="221" t="s">
        <v>194</v>
      </c>
      <c r="H109" s="222">
        <v>2</v>
      </c>
      <c r="I109" s="223"/>
      <c r="J109" s="224">
        <f>ROUND(I109*H109,2)</f>
        <v>0</v>
      </c>
      <c r="K109" s="220" t="s">
        <v>322</v>
      </c>
      <c r="L109" s="45"/>
      <c r="M109" s="225" t="s">
        <v>39</v>
      </c>
      <c r="N109" s="226" t="s">
        <v>53</v>
      </c>
      <c r="O109" s="81"/>
      <c r="P109" s="227">
        <f>O109*H109</f>
        <v>0</v>
      </c>
      <c r="Q109" s="227">
        <v>0</v>
      </c>
      <c r="R109" s="227">
        <f>Q109*H109</f>
        <v>0</v>
      </c>
      <c r="S109" s="227">
        <v>0</v>
      </c>
      <c r="T109" s="228">
        <f>S109*H109</f>
        <v>0</v>
      </c>
      <c r="AR109" s="18" t="s">
        <v>168</v>
      </c>
      <c r="AT109" s="18" t="s">
        <v>164</v>
      </c>
      <c r="AU109" s="18" t="s">
        <v>89</v>
      </c>
      <c r="AY109" s="18" t="s">
        <v>161</v>
      </c>
      <c r="BE109" s="229">
        <f>IF(N109="základní",J109,0)</f>
        <v>0</v>
      </c>
      <c r="BF109" s="229">
        <f>IF(N109="snížená",J109,0)</f>
        <v>0</v>
      </c>
      <c r="BG109" s="229">
        <f>IF(N109="zákl. přenesená",J109,0)</f>
        <v>0</v>
      </c>
      <c r="BH109" s="229">
        <f>IF(N109="sníž. přenesená",J109,0)</f>
        <v>0</v>
      </c>
      <c r="BI109" s="229">
        <f>IF(N109="nulová",J109,0)</f>
        <v>0</v>
      </c>
      <c r="BJ109" s="18" t="s">
        <v>168</v>
      </c>
      <c r="BK109" s="229">
        <f>ROUND(I109*H109,2)</f>
        <v>0</v>
      </c>
      <c r="BL109" s="18" t="s">
        <v>168</v>
      </c>
      <c r="BM109" s="18" t="s">
        <v>426</v>
      </c>
    </row>
    <row r="110" s="1" customFormat="1">
      <c r="B110" s="40"/>
      <c r="C110" s="41"/>
      <c r="D110" s="230" t="s">
        <v>170</v>
      </c>
      <c r="E110" s="41"/>
      <c r="F110" s="231" t="s">
        <v>427</v>
      </c>
      <c r="G110" s="41"/>
      <c r="H110" s="41"/>
      <c r="I110" s="145"/>
      <c r="J110" s="41"/>
      <c r="K110" s="41"/>
      <c r="L110" s="45"/>
      <c r="M110" s="232"/>
      <c r="N110" s="81"/>
      <c r="O110" s="81"/>
      <c r="P110" s="81"/>
      <c r="Q110" s="81"/>
      <c r="R110" s="81"/>
      <c r="S110" s="81"/>
      <c r="T110" s="82"/>
      <c r="AT110" s="18" t="s">
        <v>170</v>
      </c>
      <c r="AU110" s="18" t="s">
        <v>89</v>
      </c>
    </row>
    <row r="111" s="12" customFormat="1">
      <c r="B111" s="233"/>
      <c r="C111" s="234"/>
      <c r="D111" s="230" t="s">
        <v>172</v>
      </c>
      <c r="E111" s="235" t="s">
        <v>371</v>
      </c>
      <c r="F111" s="236" t="s">
        <v>428</v>
      </c>
      <c r="G111" s="234"/>
      <c r="H111" s="237">
        <v>2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AT111" s="243" t="s">
        <v>172</v>
      </c>
      <c r="AU111" s="243" t="s">
        <v>89</v>
      </c>
      <c r="AV111" s="12" t="s">
        <v>89</v>
      </c>
      <c r="AW111" s="12" t="s">
        <v>41</v>
      </c>
      <c r="AX111" s="12" t="s">
        <v>87</v>
      </c>
      <c r="AY111" s="243" t="s">
        <v>161</v>
      </c>
    </row>
    <row r="112" s="1" customFormat="1" ht="33.75" customHeight="1">
      <c r="B112" s="40"/>
      <c r="C112" s="218" t="s">
        <v>204</v>
      </c>
      <c r="D112" s="218" t="s">
        <v>164</v>
      </c>
      <c r="E112" s="219" t="s">
        <v>429</v>
      </c>
      <c r="F112" s="220" t="s">
        <v>430</v>
      </c>
      <c r="G112" s="221" t="s">
        <v>188</v>
      </c>
      <c r="H112" s="222">
        <v>95</v>
      </c>
      <c r="I112" s="223"/>
      <c r="J112" s="224">
        <f>ROUND(I112*H112,2)</f>
        <v>0</v>
      </c>
      <c r="K112" s="220" t="s">
        <v>167</v>
      </c>
      <c r="L112" s="45"/>
      <c r="M112" s="225" t="s">
        <v>39</v>
      </c>
      <c r="N112" s="226" t="s">
        <v>53</v>
      </c>
      <c r="O112" s="81"/>
      <c r="P112" s="227">
        <f>O112*H112</f>
        <v>0</v>
      </c>
      <c r="Q112" s="227">
        <v>0</v>
      </c>
      <c r="R112" s="227">
        <f>Q112*H112</f>
        <v>0</v>
      </c>
      <c r="S112" s="227">
        <v>0</v>
      </c>
      <c r="T112" s="228">
        <f>S112*H112</f>
        <v>0</v>
      </c>
      <c r="AR112" s="18" t="s">
        <v>168</v>
      </c>
      <c r="AT112" s="18" t="s">
        <v>164</v>
      </c>
      <c r="AU112" s="18" t="s">
        <v>89</v>
      </c>
      <c r="AY112" s="18" t="s">
        <v>161</v>
      </c>
      <c r="BE112" s="229">
        <f>IF(N112="základní",J112,0)</f>
        <v>0</v>
      </c>
      <c r="BF112" s="229">
        <f>IF(N112="snížená",J112,0)</f>
        <v>0</v>
      </c>
      <c r="BG112" s="229">
        <f>IF(N112="zákl. přenesená",J112,0)</f>
        <v>0</v>
      </c>
      <c r="BH112" s="229">
        <f>IF(N112="sníž. přenesená",J112,0)</f>
        <v>0</v>
      </c>
      <c r="BI112" s="229">
        <f>IF(N112="nulová",J112,0)</f>
        <v>0</v>
      </c>
      <c r="BJ112" s="18" t="s">
        <v>168</v>
      </c>
      <c r="BK112" s="229">
        <f>ROUND(I112*H112,2)</f>
        <v>0</v>
      </c>
      <c r="BL112" s="18" t="s">
        <v>168</v>
      </c>
      <c r="BM112" s="18" t="s">
        <v>431</v>
      </c>
    </row>
    <row r="113" s="1" customFormat="1">
      <c r="B113" s="40"/>
      <c r="C113" s="41"/>
      <c r="D113" s="230" t="s">
        <v>170</v>
      </c>
      <c r="E113" s="41"/>
      <c r="F113" s="231" t="s">
        <v>421</v>
      </c>
      <c r="G113" s="41"/>
      <c r="H113" s="41"/>
      <c r="I113" s="145"/>
      <c r="J113" s="41"/>
      <c r="K113" s="41"/>
      <c r="L113" s="45"/>
      <c r="M113" s="232"/>
      <c r="N113" s="81"/>
      <c r="O113" s="81"/>
      <c r="P113" s="81"/>
      <c r="Q113" s="81"/>
      <c r="R113" s="81"/>
      <c r="S113" s="81"/>
      <c r="T113" s="82"/>
      <c r="AT113" s="18" t="s">
        <v>170</v>
      </c>
      <c r="AU113" s="18" t="s">
        <v>89</v>
      </c>
    </row>
    <row r="114" s="12" customFormat="1">
      <c r="B114" s="233"/>
      <c r="C114" s="234"/>
      <c r="D114" s="230" t="s">
        <v>172</v>
      </c>
      <c r="E114" s="235" t="s">
        <v>39</v>
      </c>
      <c r="F114" s="236" t="s">
        <v>432</v>
      </c>
      <c r="G114" s="234"/>
      <c r="H114" s="237">
        <v>95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AT114" s="243" t="s">
        <v>172</v>
      </c>
      <c r="AU114" s="243" t="s">
        <v>89</v>
      </c>
      <c r="AV114" s="12" t="s">
        <v>89</v>
      </c>
      <c r="AW114" s="12" t="s">
        <v>41</v>
      </c>
      <c r="AX114" s="12" t="s">
        <v>87</v>
      </c>
      <c r="AY114" s="243" t="s">
        <v>161</v>
      </c>
    </row>
    <row r="115" s="1" customFormat="1" ht="33.75" customHeight="1">
      <c r="B115" s="40"/>
      <c r="C115" s="218" t="s">
        <v>210</v>
      </c>
      <c r="D115" s="218" t="s">
        <v>164</v>
      </c>
      <c r="E115" s="219" t="s">
        <v>433</v>
      </c>
      <c r="F115" s="220" t="s">
        <v>434</v>
      </c>
      <c r="G115" s="221" t="s">
        <v>188</v>
      </c>
      <c r="H115" s="222">
        <v>90</v>
      </c>
      <c r="I115" s="223"/>
      <c r="J115" s="224">
        <f>ROUND(I115*H115,2)</f>
        <v>0</v>
      </c>
      <c r="K115" s="220" t="s">
        <v>322</v>
      </c>
      <c r="L115" s="45"/>
      <c r="M115" s="225" t="s">
        <v>39</v>
      </c>
      <c r="N115" s="226" t="s">
        <v>53</v>
      </c>
      <c r="O115" s="81"/>
      <c r="P115" s="227">
        <f>O115*H115</f>
        <v>0</v>
      </c>
      <c r="Q115" s="227">
        <v>0</v>
      </c>
      <c r="R115" s="227">
        <f>Q115*H115</f>
        <v>0</v>
      </c>
      <c r="S115" s="227">
        <v>0</v>
      </c>
      <c r="T115" s="228">
        <f>S115*H115</f>
        <v>0</v>
      </c>
      <c r="AR115" s="18" t="s">
        <v>168</v>
      </c>
      <c r="AT115" s="18" t="s">
        <v>164</v>
      </c>
      <c r="AU115" s="18" t="s">
        <v>89</v>
      </c>
      <c r="AY115" s="18" t="s">
        <v>161</v>
      </c>
      <c r="BE115" s="229">
        <f>IF(N115="základní",J115,0)</f>
        <v>0</v>
      </c>
      <c r="BF115" s="229">
        <f>IF(N115="snížená",J115,0)</f>
        <v>0</v>
      </c>
      <c r="BG115" s="229">
        <f>IF(N115="zákl. přenesená",J115,0)</f>
        <v>0</v>
      </c>
      <c r="BH115" s="229">
        <f>IF(N115="sníž. přenesená",J115,0)</f>
        <v>0</v>
      </c>
      <c r="BI115" s="229">
        <f>IF(N115="nulová",J115,0)</f>
        <v>0</v>
      </c>
      <c r="BJ115" s="18" t="s">
        <v>168</v>
      </c>
      <c r="BK115" s="229">
        <f>ROUND(I115*H115,2)</f>
        <v>0</v>
      </c>
      <c r="BL115" s="18" t="s">
        <v>168</v>
      </c>
      <c r="BM115" s="18" t="s">
        <v>435</v>
      </c>
    </row>
    <row r="116" s="1" customFormat="1">
      <c r="B116" s="40"/>
      <c r="C116" s="41"/>
      <c r="D116" s="230" t="s">
        <v>170</v>
      </c>
      <c r="E116" s="41"/>
      <c r="F116" s="231" t="s">
        <v>436</v>
      </c>
      <c r="G116" s="41"/>
      <c r="H116" s="41"/>
      <c r="I116" s="145"/>
      <c r="J116" s="41"/>
      <c r="K116" s="41"/>
      <c r="L116" s="45"/>
      <c r="M116" s="232"/>
      <c r="N116" s="81"/>
      <c r="O116" s="81"/>
      <c r="P116" s="81"/>
      <c r="Q116" s="81"/>
      <c r="R116" s="81"/>
      <c r="S116" s="81"/>
      <c r="T116" s="82"/>
      <c r="AT116" s="18" t="s">
        <v>170</v>
      </c>
      <c r="AU116" s="18" t="s">
        <v>89</v>
      </c>
    </row>
    <row r="117" s="12" customFormat="1">
      <c r="B117" s="233"/>
      <c r="C117" s="234"/>
      <c r="D117" s="230" t="s">
        <v>172</v>
      </c>
      <c r="E117" s="235" t="s">
        <v>39</v>
      </c>
      <c r="F117" s="236" t="s">
        <v>437</v>
      </c>
      <c r="G117" s="234"/>
      <c r="H117" s="237">
        <v>90</v>
      </c>
      <c r="I117" s="238"/>
      <c r="J117" s="234"/>
      <c r="K117" s="234"/>
      <c r="L117" s="239"/>
      <c r="M117" s="240"/>
      <c r="N117" s="241"/>
      <c r="O117" s="241"/>
      <c r="P117" s="241"/>
      <c r="Q117" s="241"/>
      <c r="R117" s="241"/>
      <c r="S117" s="241"/>
      <c r="T117" s="242"/>
      <c r="AT117" s="243" t="s">
        <v>172</v>
      </c>
      <c r="AU117" s="243" t="s">
        <v>89</v>
      </c>
      <c r="AV117" s="12" t="s">
        <v>89</v>
      </c>
      <c r="AW117" s="12" t="s">
        <v>41</v>
      </c>
      <c r="AX117" s="12" t="s">
        <v>87</v>
      </c>
      <c r="AY117" s="243" t="s">
        <v>161</v>
      </c>
    </row>
    <row r="118" s="1" customFormat="1" ht="33.75" customHeight="1">
      <c r="B118" s="40"/>
      <c r="C118" s="218" t="s">
        <v>215</v>
      </c>
      <c r="D118" s="218" t="s">
        <v>164</v>
      </c>
      <c r="E118" s="219" t="s">
        <v>438</v>
      </c>
      <c r="F118" s="220" t="s">
        <v>439</v>
      </c>
      <c r="G118" s="221" t="s">
        <v>188</v>
      </c>
      <c r="H118" s="222">
        <v>29</v>
      </c>
      <c r="I118" s="223"/>
      <c r="J118" s="224">
        <f>ROUND(I118*H118,2)</f>
        <v>0</v>
      </c>
      <c r="K118" s="220" t="s">
        <v>322</v>
      </c>
      <c r="L118" s="45"/>
      <c r="M118" s="225" t="s">
        <v>39</v>
      </c>
      <c r="N118" s="226" t="s">
        <v>53</v>
      </c>
      <c r="O118" s="81"/>
      <c r="P118" s="227">
        <f>O118*H118</f>
        <v>0</v>
      </c>
      <c r="Q118" s="227">
        <v>0</v>
      </c>
      <c r="R118" s="227">
        <f>Q118*H118</f>
        <v>0</v>
      </c>
      <c r="S118" s="227">
        <v>0</v>
      </c>
      <c r="T118" s="228">
        <f>S118*H118</f>
        <v>0</v>
      </c>
      <c r="AR118" s="18" t="s">
        <v>168</v>
      </c>
      <c r="AT118" s="18" t="s">
        <v>164</v>
      </c>
      <c r="AU118" s="18" t="s">
        <v>89</v>
      </c>
      <c r="AY118" s="18" t="s">
        <v>161</v>
      </c>
      <c r="BE118" s="229">
        <f>IF(N118="základní",J118,0)</f>
        <v>0</v>
      </c>
      <c r="BF118" s="229">
        <f>IF(N118="snížená",J118,0)</f>
        <v>0</v>
      </c>
      <c r="BG118" s="229">
        <f>IF(N118="zákl. přenesená",J118,0)</f>
        <v>0</v>
      </c>
      <c r="BH118" s="229">
        <f>IF(N118="sníž. přenesená",J118,0)</f>
        <v>0</v>
      </c>
      <c r="BI118" s="229">
        <f>IF(N118="nulová",J118,0)</f>
        <v>0</v>
      </c>
      <c r="BJ118" s="18" t="s">
        <v>168</v>
      </c>
      <c r="BK118" s="229">
        <f>ROUND(I118*H118,2)</f>
        <v>0</v>
      </c>
      <c r="BL118" s="18" t="s">
        <v>168</v>
      </c>
      <c r="BM118" s="18" t="s">
        <v>440</v>
      </c>
    </row>
    <row r="119" s="1" customFormat="1">
      <c r="B119" s="40"/>
      <c r="C119" s="41"/>
      <c r="D119" s="230" t="s">
        <v>170</v>
      </c>
      <c r="E119" s="41"/>
      <c r="F119" s="231" t="s">
        <v>436</v>
      </c>
      <c r="G119" s="41"/>
      <c r="H119" s="41"/>
      <c r="I119" s="145"/>
      <c r="J119" s="41"/>
      <c r="K119" s="41"/>
      <c r="L119" s="45"/>
      <c r="M119" s="232"/>
      <c r="N119" s="81"/>
      <c r="O119" s="81"/>
      <c r="P119" s="81"/>
      <c r="Q119" s="81"/>
      <c r="R119" s="81"/>
      <c r="S119" s="81"/>
      <c r="T119" s="82"/>
      <c r="AT119" s="18" t="s">
        <v>170</v>
      </c>
      <c r="AU119" s="18" t="s">
        <v>89</v>
      </c>
    </row>
    <row r="120" s="12" customFormat="1">
      <c r="B120" s="233"/>
      <c r="C120" s="234"/>
      <c r="D120" s="230" t="s">
        <v>172</v>
      </c>
      <c r="E120" s="235" t="s">
        <v>39</v>
      </c>
      <c r="F120" s="236" t="s">
        <v>441</v>
      </c>
      <c r="G120" s="234"/>
      <c r="H120" s="237">
        <v>29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AT120" s="243" t="s">
        <v>172</v>
      </c>
      <c r="AU120" s="243" t="s">
        <v>89</v>
      </c>
      <c r="AV120" s="12" t="s">
        <v>89</v>
      </c>
      <c r="AW120" s="12" t="s">
        <v>41</v>
      </c>
      <c r="AX120" s="12" t="s">
        <v>80</v>
      </c>
      <c r="AY120" s="243" t="s">
        <v>161</v>
      </c>
    </row>
    <row r="121" s="13" customFormat="1">
      <c r="B121" s="244"/>
      <c r="C121" s="245"/>
      <c r="D121" s="230" t="s">
        <v>172</v>
      </c>
      <c r="E121" s="246" t="s">
        <v>385</v>
      </c>
      <c r="F121" s="247" t="s">
        <v>185</v>
      </c>
      <c r="G121" s="245"/>
      <c r="H121" s="248">
        <v>29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AT121" s="254" t="s">
        <v>172</v>
      </c>
      <c r="AU121" s="254" t="s">
        <v>89</v>
      </c>
      <c r="AV121" s="13" t="s">
        <v>168</v>
      </c>
      <c r="AW121" s="13" t="s">
        <v>41</v>
      </c>
      <c r="AX121" s="13" t="s">
        <v>87</v>
      </c>
      <c r="AY121" s="254" t="s">
        <v>161</v>
      </c>
    </row>
    <row r="122" s="1" customFormat="1" ht="33.75" customHeight="1">
      <c r="B122" s="40"/>
      <c r="C122" s="218" t="s">
        <v>220</v>
      </c>
      <c r="D122" s="218" t="s">
        <v>164</v>
      </c>
      <c r="E122" s="219" t="s">
        <v>442</v>
      </c>
      <c r="F122" s="220" t="s">
        <v>443</v>
      </c>
      <c r="G122" s="221" t="s">
        <v>188</v>
      </c>
      <c r="H122" s="222">
        <v>905.5</v>
      </c>
      <c r="I122" s="223"/>
      <c r="J122" s="224">
        <f>ROUND(I122*H122,2)</f>
        <v>0</v>
      </c>
      <c r="K122" s="220" t="s">
        <v>322</v>
      </c>
      <c r="L122" s="45"/>
      <c r="M122" s="225" t="s">
        <v>39</v>
      </c>
      <c r="N122" s="226" t="s">
        <v>53</v>
      </c>
      <c r="O122" s="81"/>
      <c r="P122" s="227">
        <f>O122*H122</f>
        <v>0</v>
      </c>
      <c r="Q122" s="227">
        <v>0</v>
      </c>
      <c r="R122" s="227">
        <f>Q122*H122</f>
        <v>0</v>
      </c>
      <c r="S122" s="227">
        <v>0</v>
      </c>
      <c r="T122" s="228">
        <f>S122*H122</f>
        <v>0</v>
      </c>
      <c r="AR122" s="18" t="s">
        <v>168</v>
      </c>
      <c r="AT122" s="18" t="s">
        <v>164</v>
      </c>
      <c r="AU122" s="18" t="s">
        <v>89</v>
      </c>
      <c r="AY122" s="18" t="s">
        <v>161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8" t="s">
        <v>168</v>
      </c>
      <c r="BK122" s="229">
        <f>ROUND(I122*H122,2)</f>
        <v>0</v>
      </c>
      <c r="BL122" s="18" t="s">
        <v>168</v>
      </c>
      <c r="BM122" s="18" t="s">
        <v>444</v>
      </c>
    </row>
    <row r="123" s="1" customFormat="1">
      <c r="B123" s="40"/>
      <c r="C123" s="41"/>
      <c r="D123" s="230" t="s">
        <v>170</v>
      </c>
      <c r="E123" s="41"/>
      <c r="F123" s="231" t="s">
        <v>445</v>
      </c>
      <c r="G123" s="41"/>
      <c r="H123" s="41"/>
      <c r="I123" s="145"/>
      <c r="J123" s="41"/>
      <c r="K123" s="41"/>
      <c r="L123" s="45"/>
      <c r="M123" s="232"/>
      <c r="N123" s="81"/>
      <c r="O123" s="81"/>
      <c r="P123" s="81"/>
      <c r="Q123" s="81"/>
      <c r="R123" s="81"/>
      <c r="S123" s="81"/>
      <c r="T123" s="82"/>
      <c r="AT123" s="18" t="s">
        <v>170</v>
      </c>
      <c r="AU123" s="18" t="s">
        <v>89</v>
      </c>
    </row>
    <row r="124" s="12" customFormat="1">
      <c r="B124" s="233"/>
      <c r="C124" s="234"/>
      <c r="D124" s="230" t="s">
        <v>172</v>
      </c>
      <c r="E124" s="235" t="s">
        <v>39</v>
      </c>
      <c r="F124" s="236" t="s">
        <v>446</v>
      </c>
      <c r="G124" s="234"/>
      <c r="H124" s="237">
        <v>890.5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AT124" s="243" t="s">
        <v>172</v>
      </c>
      <c r="AU124" s="243" t="s">
        <v>89</v>
      </c>
      <c r="AV124" s="12" t="s">
        <v>89</v>
      </c>
      <c r="AW124" s="12" t="s">
        <v>41</v>
      </c>
      <c r="AX124" s="12" t="s">
        <v>80</v>
      </c>
      <c r="AY124" s="243" t="s">
        <v>161</v>
      </c>
    </row>
    <row r="125" s="12" customFormat="1">
      <c r="B125" s="233"/>
      <c r="C125" s="234"/>
      <c r="D125" s="230" t="s">
        <v>172</v>
      </c>
      <c r="E125" s="235" t="s">
        <v>39</v>
      </c>
      <c r="F125" s="236" t="s">
        <v>447</v>
      </c>
      <c r="G125" s="234"/>
      <c r="H125" s="237">
        <v>15</v>
      </c>
      <c r="I125" s="238"/>
      <c r="J125" s="234"/>
      <c r="K125" s="234"/>
      <c r="L125" s="239"/>
      <c r="M125" s="240"/>
      <c r="N125" s="241"/>
      <c r="O125" s="241"/>
      <c r="P125" s="241"/>
      <c r="Q125" s="241"/>
      <c r="R125" s="241"/>
      <c r="S125" s="241"/>
      <c r="T125" s="242"/>
      <c r="AT125" s="243" t="s">
        <v>172</v>
      </c>
      <c r="AU125" s="243" t="s">
        <v>89</v>
      </c>
      <c r="AV125" s="12" t="s">
        <v>89</v>
      </c>
      <c r="AW125" s="12" t="s">
        <v>41</v>
      </c>
      <c r="AX125" s="12" t="s">
        <v>80</v>
      </c>
      <c r="AY125" s="243" t="s">
        <v>161</v>
      </c>
    </row>
    <row r="126" s="15" customFormat="1">
      <c r="B126" s="278"/>
      <c r="C126" s="279"/>
      <c r="D126" s="230" t="s">
        <v>172</v>
      </c>
      <c r="E126" s="280" t="s">
        <v>382</v>
      </c>
      <c r="F126" s="281" t="s">
        <v>448</v>
      </c>
      <c r="G126" s="279"/>
      <c r="H126" s="282">
        <v>905.5</v>
      </c>
      <c r="I126" s="283"/>
      <c r="J126" s="279"/>
      <c r="K126" s="279"/>
      <c r="L126" s="284"/>
      <c r="M126" s="285"/>
      <c r="N126" s="286"/>
      <c r="O126" s="286"/>
      <c r="P126" s="286"/>
      <c r="Q126" s="286"/>
      <c r="R126" s="286"/>
      <c r="S126" s="286"/>
      <c r="T126" s="287"/>
      <c r="AT126" s="288" t="s">
        <v>172</v>
      </c>
      <c r="AU126" s="288" t="s">
        <v>89</v>
      </c>
      <c r="AV126" s="15" t="s">
        <v>179</v>
      </c>
      <c r="AW126" s="15" t="s">
        <v>41</v>
      </c>
      <c r="AX126" s="15" t="s">
        <v>80</v>
      </c>
      <c r="AY126" s="288" t="s">
        <v>161</v>
      </c>
    </row>
    <row r="127" s="13" customFormat="1">
      <c r="B127" s="244"/>
      <c r="C127" s="245"/>
      <c r="D127" s="230" t="s">
        <v>172</v>
      </c>
      <c r="E127" s="246" t="s">
        <v>39</v>
      </c>
      <c r="F127" s="247" t="s">
        <v>185</v>
      </c>
      <c r="G127" s="245"/>
      <c r="H127" s="248">
        <v>905.5</v>
      </c>
      <c r="I127" s="249"/>
      <c r="J127" s="245"/>
      <c r="K127" s="245"/>
      <c r="L127" s="250"/>
      <c r="M127" s="251"/>
      <c r="N127" s="252"/>
      <c r="O127" s="252"/>
      <c r="P127" s="252"/>
      <c r="Q127" s="252"/>
      <c r="R127" s="252"/>
      <c r="S127" s="252"/>
      <c r="T127" s="253"/>
      <c r="AT127" s="254" t="s">
        <v>172</v>
      </c>
      <c r="AU127" s="254" t="s">
        <v>89</v>
      </c>
      <c r="AV127" s="13" t="s">
        <v>168</v>
      </c>
      <c r="AW127" s="13" t="s">
        <v>41</v>
      </c>
      <c r="AX127" s="13" t="s">
        <v>87</v>
      </c>
      <c r="AY127" s="254" t="s">
        <v>161</v>
      </c>
    </row>
    <row r="128" s="1" customFormat="1" ht="33.75" customHeight="1">
      <c r="B128" s="40"/>
      <c r="C128" s="218" t="s">
        <v>235</v>
      </c>
      <c r="D128" s="218" t="s">
        <v>164</v>
      </c>
      <c r="E128" s="219" t="s">
        <v>449</v>
      </c>
      <c r="F128" s="220" t="s">
        <v>450</v>
      </c>
      <c r="G128" s="221" t="s">
        <v>188</v>
      </c>
      <c r="H128" s="222">
        <v>29</v>
      </c>
      <c r="I128" s="223"/>
      <c r="J128" s="224">
        <f>ROUND(I128*H128,2)</f>
        <v>0</v>
      </c>
      <c r="K128" s="220" t="s">
        <v>322</v>
      </c>
      <c r="L128" s="45"/>
      <c r="M128" s="225" t="s">
        <v>39</v>
      </c>
      <c r="N128" s="226" t="s">
        <v>53</v>
      </c>
      <c r="O128" s="8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AR128" s="18" t="s">
        <v>168</v>
      </c>
      <c r="AT128" s="18" t="s">
        <v>164</v>
      </c>
      <c r="AU128" s="18" t="s">
        <v>89</v>
      </c>
      <c r="AY128" s="18" t="s">
        <v>161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8" t="s">
        <v>168</v>
      </c>
      <c r="BK128" s="229">
        <f>ROUND(I128*H128,2)</f>
        <v>0</v>
      </c>
      <c r="BL128" s="18" t="s">
        <v>168</v>
      </c>
      <c r="BM128" s="18" t="s">
        <v>451</v>
      </c>
    </row>
    <row r="129" s="1" customFormat="1">
      <c r="B129" s="40"/>
      <c r="C129" s="41"/>
      <c r="D129" s="230" t="s">
        <v>170</v>
      </c>
      <c r="E129" s="41"/>
      <c r="F129" s="231" t="s">
        <v>445</v>
      </c>
      <c r="G129" s="41"/>
      <c r="H129" s="41"/>
      <c r="I129" s="145"/>
      <c r="J129" s="41"/>
      <c r="K129" s="41"/>
      <c r="L129" s="45"/>
      <c r="M129" s="232"/>
      <c r="N129" s="81"/>
      <c r="O129" s="81"/>
      <c r="P129" s="81"/>
      <c r="Q129" s="81"/>
      <c r="R129" s="81"/>
      <c r="S129" s="81"/>
      <c r="T129" s="82"/>
      <c r="AT129" s="18" t="s">
        <v>170</v>
      </c>
      <c r="AU129" s="18" t="s">
        <v>89</v>
      </c>
    </row>
    <row r="130" s="12" customFormat="1">
      <c r="B130" s="233"/>
      <c r="C130" s="234"/>
      <c r="D130" s="230" t="s">
        <v>172</v>
      </c>
      <c r="E130" s="235" t="s">
        <v>39</v>
      </c>
      <c r="F130" s="236" t="s">
        <v>385</v>
      </c>
      <c r="G130" s="234"/>
      <c r="H130" s="237">
        <v>29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AT130" s="243" t="s">
        <v>172</v>
      </c>
      <c r="AU130" s="243" t="s">
        <v>89</v>
      </c>
      <c r="AV130" s="12" t="s">
        <v>89</v>
      </c>
      <c r="AW130" s="12" t="s">
        <v>41</v>
      </c>
      <c r="AX130" s="12" t="s">
        <v>80</v>
      </c>
      <c r="AY130" s="243" t="s">
        <v>161</v>
      </c>
    </row>
    <row r="131" s="13" customFormat="1">
      <c r="B131" s="244"/>
      <c r="C131" s="245"/>
      <c r="D131" s="230" t="s">
        <v>172</v>
      </c>
      <c r="E131" s="246" t="s">
        <v>39</v>
      </c>
      <c r="F131" s="247" t="s">
        <v>185</v>
      </c>
      <c r="G131" s="245"/>
      <c r="H131" s="248">
        <v>29</v>
      </c>
      <c r="I131" s="249"/>
      <c r="J131" s="245"/>
      <c r="K131" s="245"/>
      <c r="L131" s="250"/>
      <c r="M131" s="251"/>
      <c r="N131" s="252"/>
      <c r="O131" s="252"/>
      <c r="P131" s="252"/>
      <c r="Q131" s="252"/>
      <c r="R131" s="252"/>
      <c r="S131" s="252"/>
      <c r="T131" s="253"/>
      <c r="AT131" s="254" t="s">
        <v>172</v>
      </c>
      <c r="AU131" s="254" t="s">
        <v>89</v>
      </c>
      <c r="AV131" s="13" t="s">
        <v>168</v>
      </c>
      <c r="AW131" s="13" t="s">
        <v>41</v>
      </c>
      <c r="AX131" s="13" t="s">
        <v>87</v>
      </c>
      <c r="AY131" s="254" t="s">
        <v>161</v>
      </c>
    </row>
    <row r="132" s="1" customFormat="1" ht="33.75" customHeight="1">
      <c r="B132" s="40"/>
      <c r="C132" s="218" t="s">
        <v>241</v>
      </c>
      <c r="D132" s="218" t="s">
        <v>164</v>
      </c>
      <c r="E132" s="219" t="s">
        <v>452</v>
      </c>
      <c r="F132" s="220" t="s">
        <v>453</v>
      </c>
      <c r="G132" s="221" t="s">
        <v>188</v>
      </c>
      <c r="H132" s="222">
        <v>3</v>
      </c>
      <c r="I132" s="223"/>
      <c r="J132" s="224">
        <f>ROUND(I132*H132,2)</f>
        <v>0</v>
      </c>
      <c r="K132" s="220" t="s">
        <v>167</v>
      </c>
      <c r="L132" s="45"/>
      <c r="M132" s="225" t="s">
        <v>39</v>
      </c>
      <c r="N132" s="226" t="s">
        <v>53</v>
      </c>
      <c r="O132" s="8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AR132" s="18" t="s">
        <v>168</v>
      </c>
      <c r="AT132" s="18" t="s">
        <v>164</v>
      </c>
      <c r="AU132" s="18" t="s">
        <v>89</v>
      </c>
      <c r="AY132" s="18" t="s">
        <v>161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8" t="s">
        <v>168</v>
      </c>
      <c r="BK132" s="229">
        <f>ROUND(I132*H132,2)</f>
        <v>0</v>
      </c>
      <c r="BL132" s="18" t="s">
        <v>168</v>
      </c>
      <c r="BM132" s="18" t="s">
        <v>454</v>
      </c>
    </row>
    <row r="133" s="1" customFormat="1">
      <c r="B133" s="40"/>
      <c r="C133" s="41"/>
      <c r="D133" s="230" t="s">
        <v>170</v>
      </c>
      <c r="E133" s="41"/>
      <c r="F133" s="231" t="s">
        <v>455</v>
      </c>
      <c r="G133" s="41"/>
      <c r="H133" s="41"/>
      <c r="I133" s="145"/>
      <c r="J133" s="41"/>
      <c r="K133" s="41"/>
      <c r="L133" s="45"/>
      <c r="M133" s="232"/>
      <c r="N133" s="81"/>
      <c r="O133" s="81"/>
      <c r="P133" s="81"/>
      <c r="Q133" s="81"/>
      <c r="R133" s="81"/>
      <c r="S133" s="81"/>
      <c r="T133" s="82"/>
      <c r="AT133" s="18" t="s">
        <v>170</v>
      </c>
      <c r="AU133" s="18" t="s">
        <v>89</v>
      </c>
    </row>
    <row r="134" s="12" customFormat="1">
      <c r="B134" s="233"/>
      <c r="C134" s="234"/>
      <c r="D134" s="230" t="s">
        <v>172</v>
      </c>
      <c r="E134" s="235" t="s">
        <v>39</v>
      </c>
      <c r="F134" s="236" t="s">
        <v>456</v>
      </c>
      <c r="G134" s="234"/>
      <c r="H134" s="237">
        <v>3</v>
      </c>
      <c r="I134" s="238"/>
      <c r="J134" s="234"/>
      <c r="K134" s="234"/>
      <c r="L134" s="239"/>
      <c r="M134" s="240"/>
      <c r="N134" s="241"/>
      <c r="O134" s="241"/>
      <c r="P134" s="241"/>
      <c r="Q134" s="241"/>
      <c r="R134" s="241"/>
      <c r="S134" s="241"/>
      <c r="T134" s="242"/>
      <c r="AT134" s="243" t="s">
        <v>172</v>
      </c>
      <c r="AU134" s="243" t="s">
        <v>89</v>
      </c>
      <c r="AV134" s="12" t="s">
        <v>89</v>
      </c>
      <c r="AW134" s="12" t="s">
        <v>41</v>
      </c>
      <c r="AX134" s="12" t="s">
        <v>80</v>
      </c>
      <c r="AY134" s="243" t="s">
        <v>161</v>
      </c>
    </row>
    <row r="135" s="13" customFormat="1">
      <c r="B135" s="244"/>
      <c r="C135" s="245"/>
      <c r="D135" s="230" t="s">
        <v>172</v>
      </c>
      <c r="E135" s="246" t="s">
        <v>39</v>
      </c>
      <c r="F135" s="247" t="s">
        <v>185</v>
      </c>
      <c r="G135" s="245"/>
      <c r="H135" s="248">
        <v>3</v>
      </c>
      <c r="I135" s="249"/>
      <c r="J135" s="245"/>
      <c r="K135" s="245"/>
      <c r="L135" s="250"/>
      <c r="M135" s="251"/>
      <c r="N135" s="252"/>
      <c r="O135" s="252"/>
      <c r="P135" s="252"/>
      <c r="Q135" s="252"/>
      <c r="R135" s="252"/>
      <c r="S135" s="252"/>
      <c r="T135" s="253"/>
      <c r="AT135" s="254" t="s">
        <v>172</v>
      </c>
      <c r="AU135" s="254" t="s">
        <v>89</v>
      </c>
      <c r="AV135" s="13" t="s">
        <v>168</v>
      </c>
      <c r="AW135" s="13" t="s">
        <v>41</v>
      </c>
      <c r="AX135" s="13" t="s">
        <v>87</v>
      </c>
      <c r="AY135" s="254" t="s">
        <v>161</v>
      </c>
    </row>
    <row r="136" s="1" customFormat="1" ht="22.5" customHeight="1">
      <c r="B136" s="40"/>
      <c r="C136" s="265" t="s">
        <v>247</v>
      </c>
      <c r="D136" s="265" t="s">
        <v>287</v>
      </c>
      <c r="E136" s="266" t="s">
        <v>457</v>
      </c>
      <c r="F136" s="267" t="s">
        <v>458</v>
      </c>
      <c r="G136" s="268" t="s">
        <v>188</v>
      </c>
      <c r="H136" s="269">
        <v>905.5</v>
      </c>
      <c r="I136" s="270"/>
      <c r="J136" s="271">
        <f>ROUND(I136*H136,2)</f>
        <v>0</v>
      </c>
      <c r="K136" s="267" t="s">
        <v>322</v>
      </c>
      <c r="L136" s="272"/>
      <c r="M136" s="273" t="s">
        <v>39</v>
      </c>
      <c r="N136" s="274" t="s">
        <v>53</v>
      </c>
      <c r="O136" s="81"/>
      <c r="P136" s="227">
        <f>O136*H136</f>
        <v>0</v>
      </c>
      <c r="Q136" s="227">
        <v>0.02213</v>
      </c>
      <c r="R136" s="227">
        <f>Q136*H136</f>
        <v>20.038715</v>
      </c>
      <c r="S136" s="227">
        <v>0</v>
      </c>
      <c r="T136" s="228">
        <f>S136*H136</f>
        <v>0</v>
      </c>
      <c r="AR136" s="18" t="s">
        <v>210</v>
      </c>
      <c r="AT136" s="18" t="s">
        <v>287</v>
      </c>
      <c r="AU136" s="18" t="s">
        <v>89</v>
      </c>
      <c r="AY136" s="18" t="s">
        <v>161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8" t="s">
        <v>168</v>
      </c>
      <c r="BK136" s="229">
        <f>ROUND(I136*H136,2)</f>
        <v>0</v>
      </c>
      <c r="BL136" s="18" t="s">
        <v>168</v>
      </c>
      <c r="BM136" s="18" t="s">
        <v>459</v>
      </c>
    </row>
    <row r="137" s="12" customFormat="1">
      <c r="B137" s="233"/>
      <c r="C137" s="234"/>
      <c r="D137" s="230" t="s">
        <v>172</v>
      </c>
      <c r="E137" s="235" t="s">
        <v>39</v>
      </c>
      <c r="F137" s="236" t="s">
        <v>382</v>
      </c>
      <c r="G137" s="234"/>
      <c r="H137" s="237">
        <v>905.5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AT137" s="243" t="s">
        <v>172</v>
      </c>
      <c r="AU137" s="243" t="s">
        <v>89</v>
      </c>
      <c r="AV137" s="12" t="s">
        <v>89</v>
      </c>
      <c r="AW137" s="12" t="s">
        <v>41</v>
      </c>
      <c r="AX137" s="12" t="s">
        <v>80</v>
      </c>
      <c r="AY137" s="243" t="s">
        <v>161</v>
      </c>
    </row>
    <row r="138" s="13" customFormat="1">
      <c r="B138" s="244"/>
      <c r="C138" s="245"/>
      <c r="D138" s="230" t="s">
        <v>172</v>
      </c>
      <c r="E138" s="246" t="s">
        <v>39</v>
      </c>
      <c r="F138" s="247" t="s">
        <v>185</v>
      </c>
      <c r="G138" s="245"/>
      <c r="H138" s="248">
        <v>905.5</v>
      </c>
      <c r="I138" s="249"/>
      <c r="J138" s="245"/>
      <c r="K138" s="245"/>
      <c r="L138" s="250"/>
      <c r="M138" s="251"/>
      <c r="N138" s="252"/>
      <c r="O138" s="252"/>
      <c r="P138" s="252"/>
      <c r="Q138" s="252"/>
      <c r="R138" s="252"/>
      <c r="S138" s="252"/>
      <c r="T138" s="253"/>
      <c r="AT138" s="254" t="s">
        <v>172</v>
      </c>
      <c r="AU138" s="254" t="s">
        <v>89</v>
      </c>
      <c r="AV138" s="13" t="s">
        <v>168</v>
      </c>
      <c r="AW138" s="13" t="s">
        <v>41</v>
      </c>
      <c r="AX138" s="13" t="s">
        <v>87</v>
      </c>
      <c r="AY138" s="254" t="s">
        <v>161</v>
      </c>
    </row>
    <row r="139" s="1" customFormat="1" ht="22.5" customHeight="1">
      <c r="B139" s="40"/>
      <c r="C139" s="265" t="s">
        <v>253</v>
      </c>
      <c r="D139" s="265" t="s">
        <v>287</v>
      </c>
      <c r="E139" s="266" t="s">
        <v>460</v>
      </c>
      <c r="F139" s="267" t="s">
        <v>461</v>
      </c>
      <c r="G139" s="268" t="s">
        <v>194</v>
      </c>
      <c r="H139" s="269">
        <v>30</v>
      </c>
      <c r="I139" s="270"/>
      <c r="J139" s="271">
        <f>ROUND(I139*H139,2)</f>
        <v>0</v>
      </c>
      <c r="K139" s="267" t="s">
        <v>322</v>
      </c>
      <c r="L139" s="272"/>
      <c r="M139" s="273" t="s">
        <v>39</v>
      </c>
      <c r="N139" s="274" t="s">
        <v>53</v>
      </c>
      <c r="O139" s="81"/>
      <c r="P139" s="227">
        <f>O139*H139</f>
        <v>0</v>
      </c>
      <c r="Q139" s="227">
        <v>0.044999999999999998</v>
      </c>
      <c r="R139" s="227">
        <f>Q139*H139</f>
        <v>1.3499999999999999</v>
      </c>
      <c r="S139" s="227">
        <v>0</v>
      </c>
      <c r="T139" s="228">
        <f>S139*H139</f>
        <v>0</v>
      </c>
      <c r="AR139" s="18" t="s">
        <v>210</v>
      </c>
      <c r="AT139" s="18" t="s">
        <v>287</v>
      </c>
      <c r="AU139" s="18" t="s">
        <v>89</v>
      </c>
      <c r="AY139" s="18" t="s">
        <v>161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8" t="s">
        <v>168</v>
      </c>
      <c r="BK139" s="229">
        <f>ROUND(I139*H139,2)</f>
        <v>0</v>
      </c>
      <c r="BL139" s="18" t="s">
        <v>168</v>
      </c>
      <c r="BM139" s="18" t="s">
        <v>462</v>
      </c>
    </row>
    <row r="140" s="12" customFormat="1">
      <c r="B140" s="233"/>
      <c r="C140" s="234"/>
      <c r="D140" s="230" t="s">
        <v>172</v>
      </c>
      <c r="E140" s="235" t="s">
        <v>39</v>
      </c>
      <c r="F140" s="236" t="s">
        <v>463</v>
      </c>
      <c r="G140" s="234"/>
      <c r="H140" s="237">
        <v>30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AT140" s="243" t="s">
        <v>172</v>
      </c>
      <c r="AU140" s="243" t="s">
        <v>89</v>
      </c>
      <c r="AV140" s="12" t="s">
        <v>89</v>
      </c>
      <c r="AW140" s="12" t="s">
        <v>41</v>
      </c>
      <c r="AX140" s="12" t="s">
        <v>87</v>
      </c>
      <c r="AY140" s="243" t="s">
        <v>161</v>
      </c>
    </row>
    <row r="141" s="1" customFormat="1" ht="16.5" customHeight="1">
      <c r="B141" s="40"/>
      <c r="C141" s="265" t="s">
        <v>8</v>
      </c>
      <c r="D141" s="265" t="s">
        <v>287</v>
      </c>
      <c r="E141" s="266" t="s">
        <v>464</v>
      </c>
      <c r="F141" s="267" t="s">
        <v>465</v>
      </c>
      <c r="G141" s="268" t="s">
        <v>194</v>
      </c>
      <c r="H141" s="269">
        <v>18</v>
      </c>
      <c r="I141" s="270"/>
      <c r="J141" s="271">
        <f>ROUND(I141*H141,2)</f>
        <v>0</v>
      </c>
      <c r="K141" s="267" t="s">
        <v>39</v>
      </c>
      <c r="L141" s="272"/>
      <c r="M141" s="273" t="s">
        <v>39</v>
      </c>
      <c r="N141" s="274" t="s">
        <v>53</v>
      </c>
      <c r="O141" s="81"/>
      <c r="P141" s="227">
        <f>O141*H141</f>
        <v>0</v>
      </c>
      <c r="Q141" s="227">
        <v>0</v>
      </c>
      <c r="R141" s="227">
        <f>Q141*H141</f>
        <v>0</v>
      </c>
      <c r="S141" s="227">
        <v>0</v>
      </c>
      <c r="T141" s="228">
        <f>S141*H141</f>
        <v>0</v>
      </c>
      <c r="AR141" s="18" t="s">
        <v>210</v>
      </c>
      <c r="AT141" s="18" t="s">
        <v>287</v>
      </c>
      <c r="AU141" s="18" t="s">
        <v>89</v>
      </c>
      <c r="AY141" s="18" t="s">
        <v>161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8" t="s">
        <v>168</v>
      </c>
      <c r="BK141" s="229">
        <f>ROUND(I141*H141,2)</f>
        <v>0</v>
      </c>
      <c r="BL141" s="18" t="s">
        <v>168</v>
      </c>
      <c r="BM141" s="18" t="s">
        <v>466</v>
      </c>
    </row>
    <row r="142" s="12" customFormat="1">
      <c r="B142" s="233"/>
      <c r="C142" s="234"/>
      <c r="D142" s="230" t="s">
        <v>172</v>
      </c>
      <c r="E142" s="235" t="s">
        <v>39</v>
      </c>
      <c r="F142" s="236" t="s">
        <v>467</v>
      </c>
      <c r="G142" s="234"/>
      <c r="H142" s="237">
        <v>18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AT142" s="243" t="s">
        <v>172</v>
      </c>
      <c r="AU142" s="243" t="s">
        <v>89</v>
      </c>
      <c r="AV142" s="12" t="s">
        <v>89</v>
      </c>
      <c r="AW142" s="12" t="s">
        <v>41</v>
      </c>
      <c r="AX142" s="12" t="s">
        <v>80</v>
      </c>
      <c r="AY142" s="243" t="s">
        <v>161</v>
      </c>
    </row>
    <row r="143" s="13" customFormat="1">
      <c r="B143" s="244"/>
      <c r="C143" s="245"/>
      <c r="D143" s="230" t="s">
        <v>172</v>
      </c>
      <c r="E143" s="246" t="s">
        <v>380</v>
      </c>
      <c r="F143" s="247" t="s">
        <v>185</v>
      </c>
      <c r="G143" s="245"/>
      <c r="H143" s="248">
        <v>18</v>
      </c>
      <c r="I143" s="249"/>
      <c r="J143" s="245"/>
      <c r="K143" s="245"/>
      <c r="L143" s="250"/>
      <c r="M143" s="251"/>
      <c r="N143" s="252"/>
      <c r="O143" s="252"/>
      <c r="P143" s="252"/>
      <c r="Q143" s="252"/>
      <c r="R143" s="252"/>
      <c r="S143" s="252"/>
      <c r="T143" s="253"/>
      <c r="AT143" s="254" t="s">
        <v>172</v>
      </c>
      <c r="AU143" s="254" t="s">
        <v>89</v>
      </c>
      <c r="AV143" s="13" t="s">
        <v>168</v>
      </c>
      <c r="AW143" s="13" t="s">
        <v>41</v>
      </c>
      <c r="AX143" s="13" t="s">
        <v>87</v>
      </c>
      <c r="AY143" s="254" t="s">
        <v>161</v>
      </c>
    </row>
    <row r="144" s="1" customFormat="1" ht="16.5" customHeight="1">
      <c r="B144" s="40"/>
      <c r="C144" s="265" t="s">
        <v>262</v>
      </c>
      <c r="D144" s="265" t="s">
        <v>287</v>
      </c>
      <c r="E144" s="266" t="s">
        <v>468</v>
      </c>
      <c r="F144" s="267" t="s">
        <v>469</v>
      </c>
      <c r="G144" s="268" t="s">
        <v>194</v>
      </c>
      <c r="H144" s="269">
        <v>11</v>
      </c>
      <c r="I144" s="270"/>
      <c r="J144" s="271">
        <f>ROUND(I144*H144,2)</f>
        <v>0</v>
      </c>
      <c r="K144" s="267" t="s">
        <v>39</v>
      </c>
      <c r="L144" s="272"/>
      <c r="M144" s="273" t="s">
        <v>39</v>
      </c>
      <c r="N144" s="274" t="s">
        <v>53</v>
      </c>
      <c r="O144" s="8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AR144" s="18" t="s">
        <v>210</v>
      </c>
      <c r="AT144" s="18" t="s">
        <v>287</v>
      </c>
      <c r="AU144" s="18" t="s">
        <v>89</v>
      </c>
      <c r="AY144" s="18" t="s">
        <v>161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8" t="s">
        <v>168</v>
      </c>
      <c r="BK144" s="229">
        <f>ROUND(I144*H144,2)</f>
        <v>0</v>
      </c>
      <c r="BL144" s="18" t="s">
        <v>168</v>
      </c>
      <c r="BM144" s="18" t="s">
        <v>470</v>
      </c>
    </row>
    <row r="145" s="14" customFormat="1">
      <c r="B145" s="255"/>
      <c r="C145" s="256"/>
      <c r="D145" s="230" t="s">
        <v>172</v>
      </c>
      <c r="E145" s="257" t="s">
        <v>39</v>
      </c>
      <c r="F145" s="258" t="s">
        <v>471</v>
      </c>
      <c r="G145" s="256"/>
      <c r="H145" s="257" t="s">
        <v>39</v>
      </c>
      <c r="I145" s="259"/>
      <c r="J145" s="256"/>
      <c r="K145" s="256"/>
      <c r="L145" s="260"/>
      <c r="M145" s="261"/>
      <c r="N145" s="262"/>
      <c r="O145" s="262"/>
      <c r="P145" s="262"/>
      <c r="Q145" s="262"/>
      <c r="R145" s="262"/>
      <c r="S145" s="262"/>
      <c r="T145" s="263"/>
      <c r="AT145" s="264" t="s">
        <v>172</v>
      </c>
      <c r="AU145" s="264" t="s">
        <v>89</v>
      </c>
      <c r="AV145" s="14" t="s">
        <v>87</v>
      </c>
      <c r="AW145" s="14" t="s">
        <v>41</v>
      </c>
      <c r="AX145" s="14" t="s">
        <v>80</v>
      </c>
      <c r="AY145" s="264" t="s">
        <v>161</v>
      </c>
    </row>
    <row r="146" s="12" customFormat="1">
      <c r="B146" s="233"/>
      <c r="C146" s="234"/>
      <c r="D146" s="230" t="s">
        <v>172</v>
      </c>
      <c r="E146" s="235" t="s">
        <v>388</v>
      </c>
      <c r="F146" s="236" t="s">
        <v>472</v>
      </c>
      <c r="G146" s="234"/>
      <c r="H146" s="237">
        <v>11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AT146" s="243" t="s">
        <v>172</v>
      </c>
      <c r="AU146" s="243" t="s">
        <v>89</v>
      </c>
      <c r="AV146" s="12" t="s">
        <v>89</v>
      </c>
      <c r="AW146" s="12" t="s">
        <v>41</v>
      </c>
      <c r="AX146" s="12" t="s">
        <v>80</v>
      </c>
      <c r="AY146" s="243" t="s">
        <v>161</v>
      </c>
    </row>
    <row r="147" s="13" customFormat="1">
      <c r="B147" s="244"/>
      <c r="C147" s="245"/>
      <c r="D147" s="230" t="s">
        <v>172</v>
      </c>
      <c r="E147" s="246" t="s">
        <v>39</v>
      </c>
      <c r="F147" s="247" t="s">
        <v>185</v>
      </c>
      <c r="G147" s="245"/>
      <c r="H147" s="248">
        <v>11</v>
      </c>
      <c r="I147" s="249"/>
      <c r="J147" s="245"/>
      <c r="K147" s="245"/>
      <c r="L147" s="250"/>
      <c r="M147" s="251"/>
      <c r="N147" s="252"/>
      <c r="O147" s="252"/>
      <c r="P147" s="252"/>
      <c r="Q147" s="252"/>
      <c r="R147" s="252"/>
      <c r="S147" s="252"/>
      <c r="T147" s="253"/>
      <c r="AT147" s="254" t="s">
        <v>172</v>
      </c>
      <c r="AU147" s="254" t="s">
        <v>89</v>
      </c>
      <c r="AV147" s="13" t="s">
        <v>168</v>
      </c>
      <c r="AW147" s="13" t="s">
        <v>41</v>
      </c>
      <c r="AX147" s="13" t="s">
        <v>87</v>
      </c>
      <c r="AY147" s="254" t="s">
        <v>161</v>
      </c>
    </row>
    <row r="148" s="1" customFormat="1" ht="22.5" customHeight="1">
      <c r="B148" s="40"/>
      <c r="C148" s="265" t="s">
        <v>268</v>
      </c>
      <c r="D148" s="265" t="s">
        <v>287</v>
      </c>
      <c r="E148" s="266" t="s">
        <v>473</v>
      </c>
      <c r="F148" s="267" t="s">
        <v>474</v>
      </c>
      <c r="G148" s="268" t="s">
        <v>194</v>
      </c>
      <c r="H148" s="269">
        <v>14.5</v>
      </c>
      <c r="I148" s="270"/>
      <c r="J148" s="271">
        <f>ROUND(I148*H148,2)</f>
        <v>0</v>
      </c>
      <c r="K148" s="267" t="s">
        <v>322</v>
      </c>
      <c r="L148" s="272"/>
      <c r="M148" s="273" t="s">
        <v>39</v>
      </c>
      <c r="N148" s="274" t="s">
        <v>53</v>
      </c>
      <c r="O148" s="81"/>
      <c r="P148" s="227">
        <f>O148*H148</f>
        <v>0</v>
      </c>
      <c r="Q148" s="227">
        <v>0</v>
      </c>
      <c r="R148" s="227">
        <f>Q148*H148</f>
        <v>0</v>
      </c>
      <c r="S148" s="227">
        <v>0</v>
      </c>
      <c r="T148" s="228">
        <f>S148*H148</f>
        <v>0</v>
      </c>
      <c r="AR148" s="18" t="s">
        <v>210</v>
      </c>
      <c r="AT148" s="18" t="s">
        <v>287</v>
      </c>
      <c r="AU148" s="18" t="s">
        <v>89</v>
      </c>
      <c r="AY148" s="18" t="s">
        <v>161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8" t="s">
        <v>168</v>
      </c>
      <c r="BK148" s="229">
        <f>ROUND(I148*H148,2)</f>
        <v>0</v>
      </c>
      <c r="BL148" s="18" t="s">
        <v>168</v>
      </c>
      <c r="BM148" s="18" t="s">
        <v>475</v>
      </c>
    </row>
    <row r="149" s="12" customFormat="1">
      <c r="B149" s="233"/>
      <c r="C149" s="234"/>
      <c r="D149" s="230" t="s">
        <v>172</v>
      </c>
      <c r="E149" s="235" t="s">
        <v>39</v>
      </c>
      <c r="F149" s="236" t="s">
        <v>476</v>
      </c>
      <c r="G149" s="234"/>
      <c r="H149" s="237">
        <v>14.5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AT149" s="243" t="s">
        <v>172</v>
      </c>
      <c r="AU149" s="243" t="s">
        <v>89</v>
      </c>
      <c r="AV149" s="12" t="s">
        <v>89</v>
      </c>
      <c r="AW149" s="12" t="s">
        <v>41</v>
      </c>
      <c r="AX149" s="12" t="s">
        <v>80</v>
      </c>
      <c r="AY149" s="243" t="s">
        <v>161</v>
      </c>
    </row>
    <row r="150" s="13" customFormat="1">
      <c r="B150" s="244"/>
      <c r="C150" s="245"/>
      <c r="D150" s="230" t="s">
        <v>172</v>
      </c>
      <c r="E150" s="246" t="s">
        <v>39</v>
      </c>
      <c r="F150" s="247" t="s">
        <v>185</v>
      </c>
      <c r="G150" s="245"/>
      <c r="H150" s="248">
        <v>14.5</v>
      </c>
      <c r="I150" s="249"/>
      <c r="J150" s="245"/>
      <c r="K150" s="245"/>
      <c r="L150" s="250"/>
      <c r="M150" s="251"/>
      <c r="N150" s="252"/>
      <c r="O150" s="252"/>
      <c r="P150" s="252"/>
      <c r="Q150" s="252"/>
      <c r="R150" s="252"/>
      <c r="S150" s="252"/>
      <c r="T150" s="253"/>
      <c r="AT150" s="254" t="s">
        <v>172</v>
      </c>
      <c r="AU150" s="254" t="s">
        <v>89</v>
      </c>
      <c r="AV150" s="13" t="s">
        <v>168</v>
      </c>
      <c r="AW150" s="13" t="s">
        <v>41</v>
      </c>
      <c r="AX150" s="13" t="s">
        <v>87</v>
      </c>
      <c r="AY150" s="254" t="s">
        <v>161</v>
      </c>
    </row>
    <row r="151" s="1" customFormat="1" ht="22.5" customHeight="1">
      <c r="B151" s="40"/>
      <c r="C151" s="265" t="s">
        <v>273</v>
      </c>
      <c r="D151" s="265" t="s">
        <v>287</v>
      </c>
      <c r="E151" s="266" t="s">
        <v>477</v>
      </c>
      <c r="F151" s="267" t="s">
        <v>478</v>
      </c>
      <c r="G151" s="268" t="s">
        <v>194</v>
      </c>
      <c r="H151" s="269">
        <v>29</v>
      </c>
      <c r="I151" s="270"/>
      <c r="J151" s="271">
        <f>ROUND(I151*H151,2)</f>
        <v>0</v>
      </c>
      <c r="K151" s="267" t="s">
        <v>322</v>
      </c>
      <c r="L151" s="272"/>
      <c r="M151" s="273" t="s">
        <v>39</v>
      </c>
      <c r="N151" s="274" t="s">
        <v>53</v>
      </c>
      <c r="O151" s="8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AR151" s="18" t="s">
        <v>210</v>
      </c>
      <c r="AT151" s="18" t="s">
        <v>287</v>
      </c>
      <c r="AU151" s="18" t="s">
        <v>89</v>
      </c>
      <c r="AY151" s="18" t="s">
        <v>161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8" t="s">
        <v>168</v>
      </c>
      <c r="BK151" s="229">
        <f>ROUND(I151*H151,2)</f>
        <v>0</v>
      </c>
      <c r="BL151" s="18" t="s">
        <v>168</v>
      </c>
      <c r="BM151" s="18" t="s">
        <v>479</v>
      </c>
    </row>
    <row r="152" s="12" customFormat="1">
      <c r="B152" s="233"/>
      <c r="C152" s="234"/>
      <c r="D152" s="230" t="s">
        <v>172</v>
      </c>
      <c r="E152" s="235" t="s">
        <v>39</v>
      </c>
      <c r="F152" s="236" t="s">
        <v>334</v>
      </c>
      <c r="G152" s="234"/>
      <c r="H152" s="237">
        <v>29</v>
      </c>
      <c r="I152" s="238"/>
      <c r="J152" s="234"/>
      <c r="K152" s="234"/>
      <c r="L152" s="239"/>
      <c r="M152" s="240"/>
      <c r="N152" s="241"/>
      <c r="O152" s="241"/>
      <c r="P152" s="241"/>
      <c r="Q152" s="241"/>
      <c r="R152" s="241"/>
      <c r="S152" s="241"/>
      <c r="T152" s="242"/>
      <c r="AT152" s="243" t="s">
        <v>172</v>
      </c>
      <c r="AU152" s="243" t="s">
        <v>89</v>
      </c>
      <c r="AV152" s="12" t="s">
        <v>89</v>
      </c>
      <c r="AW152" s="12" t="s">
        <v>41</v>
      </c>
      <c r="AX152" s="12" t="s">
        <v>87</v>
      </c>
      <c r="AY152" s="243" t="s">
        <v>161</v>
      </c>
    </row>
    <row r="153" s="1" customFormat="1" ht="22.5" customHeight="1">
      <c r="B153" s="40"/>
      <c r="C153" s="218" t="s">
        <v>281</v>
      </c>
      <c r="D153" s="218" t="s">
        <v>164</v>
      </c>
      <c r="E153" s="219" t="s">
        <v>480</v>
      </c>
      <c r="F153" s="220" t="s">
        <v>481</v>
      </c>
      <c r="G153" s="221" t="s">
        <v>117</v>
      </c>
      <c r="H153" s="222">
        <v>1121.4000000000001</v>
      </c>
      <c r="I153" s="223"/>
      <c r="J153" s="224">
        <f>ROUND(I153*H153,2)</f>
        <v>0</v>
      </c>
      <c r="K153" s="220" t="s">
        <v>167</v>
      </c>
      <c r="L153" s="45"/>
      <c r="M153" s="225" t="s">
        <v>39</v>
      </c>
      <c r="N153" s="226" t="s">
        <v>53</v>
      </c>
      <c r="O153" s="8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AR153" s="18" t="s">
        <v>168</v>
      </c>
      <c r="AT153" s="18" t="s">
        <v>164</v>
      </c>
      <c r="AU153" s="18" t="s">
        <v>89</v>
      </c>
      <c r="AY153" s="18" t="s">
        <v>161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8" t="s">
        <v>168</v>
      </c>
      <c r="BK153" s="229">
        <f>ROUND(I153*H153,2)</f>
        <v>0</v>
      </c>
      <c r="BL153" s="18" t="s">
        <v>168</v>
      </c>
      <c r="BM153" s="18" t="s">
        <v>482</v>
      </c>
    </row>
    <row r="154" s="1" customFormat="1">
      <c r="B154" s="40"/>
      <c r="C154" s="41"/>
      <c r="D154" s="230" t="s">
        <v>170</v>
      </c>
      <c r="E154" s="41"/>
      <c r="F154" s="231" t="s">
        <v>483</v>
      </c>
      <c r="G154" s="41"/>
      <c r="H154" s="41"/>
      <c r="I154" s="145"/>
      <c r="J154" s="41"/>
      <c r="K154" s="41"/>
      <c r="L154" s="45"/>
      <c r="M154" s="232"/>
      <c r="N154" s="81"/>
      <c r="O154" s="81"/>
      <c r="P154" s="81"/>
      <c r="Q154" s="81"/>
      <c r="R154" s="81"/>
      <c r="S154" s="81"/>
      <c r="T154" s="82"/>
      <c r="AT154" s="18" t="s">
        <v>170</v>
      </c>
      <c r="AU154" s="18" t="s">
        <v>89</v>
      </c>
    </row>
    <row r="155" s="12" customFormat="1">
      <c r="B155" s="233"/>
      <c r="C155" s="234"/>
      <c r="D155" s="230" t="s">
        <v>172</v>
      </c>
      <c r="E155" s="235" t="s">
        <v>39</v>
      </c>
      <c r="F155" s="236" t="s">
        <v>484</v>
      </c>
      <c r="G155" s="234"/>
      <c r="H155" s="237">
        <v>1086.5999999999999</v>
      </c>
      <c r="I155" s="238"/>
      <c r="J155" s="234"/>
      <c r="K155" s="234"/>
      <c r="L155" s="239"/>
      <c r="M155" s="240"/>
      <c r="N155" s="241"/>
      <c r="O155" s="241"/>
      <c r="P155" s="241"/>
      <c r="Q155" s="241"/>
      <c r="R155" s="241"/>
      <c r="S155" s="241"/>
      <c r="T155" s="242"/>
      <c r="AT155" s="243" t="s">
        <v>172</v>
      </c>
      <c r="AU155" s="243" t="s">
        <v>89</v>
      </c>
      <c r="AV155" s="12" t="s">
        <v>89</v>
      </c>
      <c r="AW155" s="12" t="s">
        <v>41</v>
      </c>
      <c r="AX155" s="12" t="s">
        <v>80</v>
      </c>
      <c r="AY155" s="243" t="s">
        <v>161</v>
      </c>
    </row>
    <row r="156" s="12" customFormat="1">
      <c r="B156" s="233"/>
      <c r="C156" s="234"/>
      <c r="D156" s="230" t="s">
        <v>172</v>
      </c>
      <c r="E156" s="235" t="s">
        <v>39</v>
      </c>
      <c r="F156" s="236" t="s">
        <v>485</v>
      </c>
      <c r="G156" s="234"/>
      <c r="H156" s="237">
        <v>34.799999999999997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AT156" s="243" t="s">
        <v>172</v>
      </c>
      <c r="AU156" s="243" t="s">
        <v>89</v>
      </c>
      <c r="AV156" s="12" t="s">
        <v>89</v>
      </c>
      <c r="AW156" s="12" t="s">
        <v>41</v>
      </c>
      <c r="AX156" s="12" t="s">
        <v>80</v>
      </c>
      <c r="AY156" s="243" t="s">
        <v>161</v>
      </c>
    </row>
    <row r="157" s="13" customFormat="1">
      <c r="B157" s="244"/>
      <c r="C157" s="245"/>
      <c r="D157" s="230" t="s">
        <v>172</v>
      </c>
      <c r="E157" s="246" t="s">
        <v>486</v>
      </c>
      <c r="F157" s="247" t="s">
        <v>185</v>
      </c>
      <c r="G157" s="245"/>
      <c r="H157" s="248">
        <v>1121.4000000000001</v>
      </c>
      <c r="I157" s="249"/>
      <c r="J157" s="245"/>
      <c r="K157" s="245"/>
      <c r="L157" s="250"/>
      <c r="M157" s="251"/>
      <c r="N157" s="252"/>
      <c r="O157" s="252"/>
      <c r="P157" s="252"/>
      <c r="Q157" s="252"/>
      <c r="R157" s="252"/>
      <c r="S157" s="252"/>
      <c r="T157" s="253"/>
      <c r="AT157" s="254" t="s">
        <v>172</v>
      </c>
      <c r="AU157" s="254" t="s">
        <v>89</v>
      </c>
      <c r="AV157" s="13" t="s">
        <v>168</v>
      </c>
      <c r="AW157" s="13" t="s">
        <v>41</v>
      </c>
      <c r="AX157" s="13" t="s">
        <v>87</v>
      </c>
      <c r="AY157" s="254" t="s">
        <v>161</v>
      </c>
    </row>
    <row r="158" s="1" customFormat="1" ht="22.5" customHeight="1">
      <c r="B158" s="40"/>
      <c r="C158" s="218" t="s">
        <v>286</v>
      </c>
      <c r="D158" s="218" t="s">
        <v>164</v>
      </c>
      <c r="E158" s="219" t="s">
        <v>487</v>
      </c>
      <c r="F158" s="220" t="s">
        <v>488</v>
      </c>
      <c r="G158" s="221" t="s">
        <v>117</v>
      </c>
      <c r="H158" s="222">
        <v>21.195</v>
      </c>
      <c r="I158" s="223"/>
      <c r="J158" s="224">
        <f>ROUND(I158*H158,2)</f>
        <v>0</v>
      </c>
      <c r="K158" s="220" t="s">
        <v>167</v>
      </c>
      <c r="L158" s="45"/>
      <c r="M158" s="225" t="s">
        <v>39</v>
      </c>
      <c r="N158" s="226" t="s">
        <v>53</v>
      </c>
      <c r="O158" s="8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AR158" s="18" t="s">
        <v>168</v>
      </c>
      <c r="AT158" s="18" t="s">
        <v>164</v>
      </c>
      <c r="AU158" s="18" t="s">
        <v>89</v>
      </c>
      <c r="AY158" s="18" t="s">
        <v>161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8" t="s">
        <v>168</v>
      </c>
      <c r="BK158" s="229">
        <f>ROUND(I158*H158,2)</f>
        <v>0</v>
      </c>
      <c r="BL158" s="18" t="s">
        <v>168</v>
      </c>
      <c r="BM158" s="18" t="s">
        <v>489</v>
      </c>
    </row>
    <row r="159" s="1" customFormat="1">
      <c r="B159" s="40"/>
      <c r="C159" s="41"/>
      <c r="D159" s="230" t="s">
        <v>170</v>
      </c>
      <c r="E159" s="41"/>
      <c r="F159" s="231" t="s">
        <v>490</v>
      </c>
      <c r="G159" s="41"/>
      <c r="H159" s="41"/>
      <c r="I159" s="145"/>
      <c r="J159" s="41"/>
      <c r="K159" s="41"/>
      <c r="L159" s="45"/>
      <c r="M159" s="232"/>
      <c r="N159" s="81"/>
      <c r="O159" s="81"/>
      <c r="P159" s="81"/>
      <c r="Q159" s="81"/>
      <c r="R159" s="81"/>
      <c r="S159" s="81"/>
      <c r="T159" s="82"/>
      <c r="AT159" s="18" t="s">
        <v>170</v>
      </c>
      <c r="AU159" s="18" t="s">
        <v>89</v>
      </c>
    </row>
    <row r="160" s="12" customFormat="1">
      <c r="B160" s="233"/>
      <c r="C160" s="234"/>
      <c r="D160" s="230" t="s">
        <v>172</v>
      </c>
      <c r="E160" s="235" t="s">
        <v>39</v>
      </c>
      <c r="F160" s="236" t="s">
        <v>491</v>
      </c>
      <c r="G160" s="234"/>
      <c r="H160" s="237">
        <v>21.195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AT160" s="243" t="s">
        <v>172</v>
      </c>
      <c r="AU160" s="243" t="s">
        <v>89</v>
      </c>
      <c r="AV160" s="12" t="s">
        <v>89</v>
      </c>
      <c r="AW160" s="12" t="s">
        <v>41</v>
      </c>
      <c r="AX160" s="12" t="s">
        <v>80</v>
      </c>
      <c r="AY160" s="243" t="s">
        <v>161</v>
      </c>
    </row>
    <row r="161" s="13" customFormat="1">
      <c r="B161" s="244"/>
      <c r="C161" s="245"/>
      <c r="D161" s="230" t="s">
        <v>172</v>
      </c>
      <c r="E161" s="246" t="s">
        <v>362</v>
      </c>
      <c r="F161" s="247" t="s">
        <v>185</v>
      </c>
      <c r="G161" s="245"/>
      <c r="H161" s="248">
        <v>21.195</v>
      </c>
      <c r="I161" s="249"/>
      <c r="J161" s="245"/>
      <c r="K161" s="245"/>
      <c r="L161" s="250"/>
      <c r="M161" s="251"/>
      <c r="N161" s="252"/>
      <c r="O161" s="252"/>
      <c r="P161" s="252"/>
      <c r="Q161" s="252"/>
      <c r="R161" s="252"/>
      <c r="S161" s="252"/>
      <c r="T161" s="253"/>
      <c r="AT161" s="254" t="s">
        <v>172</v>
      </c>
      <c r="AU161" s="254" t="s">
        <v>89</v>
      </c>
      <c r="AV161" s="13" t="s">
        <v>168</v>
      </c>
      <c r="AW161" s="13" t="s">
        <v>41</v>
      </c>
      <c r="AX161" s="13" t="s">
        <v>87</v>
      </c>
      <c r="AY161" s="254" t="s">
        <v>161</v>
      </c>
    </row>
    <row r="162" s="1" customFormat="1" ht="22.5" customHeight="1">
      <c r="B162" s="40"/>
      <c r="C162" s="218" t="s">
        <v>7</v>
      </c>
      <c r="D162" s="218" t="s">
        <v>164</v>
      </c>
      <c r="E162" s="219" t="s">
        <v>492</v>
      </c>
      <c r="F162" s="220" t="s">
        <v>493</v>
      </c>
      <c r="G162" s="221" t="s">
        <v>375</v>
      </c>
      <c r="H162" s="222">
        <v>2400</v>
      </c>
      <c r="I162" s="223"/>
      <c r="J162" s="224">
        <f>ROUND(I162*H162,2)</f>
        <v>0</v>
      </c>
      <c r="K162" s="220" t="s">
        <v>167</v>
      </c>
      <c r="L162" s="45"/>
      <c r="M162" s="225" t="s">
        <v>39</v>
      </c>
      <c r="N162" s="226" t="s">
        <v>53</v>
      </c>
      <c r="O162" s="81"/>
      <c r="P162" s="227">
        <f>O162*H162</f>
        <v>0</v>
      </c>
      <c r="Q162" s="227">
        <v>0</v>
      </c>
      <c r="R162" s="227">
        <f>Q162*H162</f>
        <v>0</v>
      </c>
      <c r="S162" s="227">
        <v>0</v>
      </c>
      <c r="T162" s="228">
        <f>S162*H162</f>
        <v>0</v>
      </c>
      <c r="AR162" s="18" t="s">
        <v>168</v>
      </c>
      <c r="AT162" s="18" t="s">
        <v>164</v>
      </c>
      <c r="AU162" s="18" t="s">
        <v>89</v>
      </c>
      <c r="AY162" s="18" t="s">
        <v>161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8" t="s">
        <v>168</v>
      </c>
      <c r="BK162" s="229">
        <f>ROUND(I162*H162,2)</f>
        <v>0</v>
      </c>
      <c r="BL162" s="18" t="s">
        <v>168</v>
      </c>
      <c r="BM162" s="18" t="s">
        <v>494</v>
      </c>
    </row>
    <row r="163" s="1" customFormat="1">
      <c r="B163" s="40"/>
      <c r="C163" s="41"/>
      <c r="D163" s="230" t="s">
        <v>170</v>
      </c>
      <c r="E163" s="41"/>
      <c r="F163" s="231" t="s">
        <v>495</v>
      </c>
      <c r="G163" s="41"/>
      <c r="H163" s="41"/>
      <c r="I163" s="145"/>
      <c r="J163" s="41"/>
      <c r="K163" s="41"/>
      <c r="L163" s="45"/>
      <c r="M163" s="232"/>
      <c r="N163" s="81"/>
      <c r="O163" s="81"/>
      <c r="P163" s="81"/>
      <c r="Q163" s="81"/>
      <c r="R163" s="81"/>
      <c r="S163" s="81"/>
      <c r="T163" s="82"/>
      <c r="AT163" s="18" t="s">
        <v>170</v>
      </c>
      <c r="AU163" s="18" t="s">
        <v>89</v>
      </c>
    </row>
    <row r="164" s="12" customFormat="1">
      <c r="B164" s="233"/>
      <c r="C164" s="234"/>
      <c r="D164" s="230" t="s">
        <v>172</v>
      </c>
      <c r="E164" s="235" t="s">
        <v>373</v>
      </c>
      <c r="F164" s="236" t="s">
        <v>496</v>
      </c>
      <c r="G164" s="234"/>
      <c r="H164" s="237">
        <v>2400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AT164" s="243" t="s">
        <v>172</v>
      </c>
      <c r="AU164" s="243" t="s">
        <v>89</v>
      </c>
      <c r="AV164" s="12" t="s">
        <v>89</v>
      </c>
      <c r="AW164" s="12" t="s">
        <v>41</v>
      </c>
      <c r="AX164" s="12" t="s">
        <v>87</v>
      </c>
      <c r="AY164" s="243" t="s">
        <v>161</v>
      </c>
    </row>
    <row r="165" s="1" customFormat="1" ht="22.5" customHeight="1">
      <c r="B165" s="40"/>
      <c r="C165" s="265" t="s">
        <v>299</v>
      </c>
      <c r="D165" s="265" t="s">
        <v>287</v>
      </c>
      <c r="E165" s="266" t="s">
        <v>497</v>
      </c>
      <c r="F165" s="267" t="s">
        <v>498</v>
      </c>
      <c r="G165" s="268" t="s">
        <v>117</v>
      </c>
      <c r="H165" s="269">
        <v>0.5</v>
      </c>
      <c r="I165" s="270"/>
      <c r="J165" s="271">
        <f>ROUND(I165*H165,2)</f>
        <v>0</v>
      </c>
      <c r="K165" s="267" t="s">
        <v>167</v>
      </c>
      <c r="L165" s="272"/>
      <c r="M165" s="273" t="s">
        <v>39</v>
      </c>
      <c r="N165" s="274" t="s">
        <v>53</v>
      </c>
      <c r="O165" s="81"/>
      <c r="P165" s="227">
        <f>O165*H165</f>
        <v>0</v>
      </c>
      <c r="Q165" s="227">
        <v>2.234</v>
      </c>
      <c r="R165" s="227">
        <f>Q165*H165</f>
        <v>1.117</v>
      </c>
      <c r="S165" s="227">
        <v>0</v>
      </c>
      <c r="T165" s="228">
        <f>S165*H165</f>
        <v>0</v>
      </c>
      <c r="AR165" s="18" t="s">
        <v>210</v>
      </c>
      <c r="AT165" s="18" t="s">
        <v>287</v>
      </c>
      <c r="AU165" s="18" t="s">
        <v>89</v>
      </c>
      <c r="AY165" s="18" t="s">
        <v>161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8" t="s">
        <v>168</v>
      </c>
      <c r="BK165" s="229">
        <f>ROUND(I165*H165,2)</f>
        <v>0</v>
      </c>
      <c r="BL165" s="18" t="s">
        <v>168</v>
      </c>
      <c r="BM165" s="18" t="s">
        <v>499</v>
      </c>
    </row>
    <row r="166" s="12" customFormat="1">
      <c r="B166" s="233"/>
      <c r="C166" s="234"/>
      <c r="D166" s="230" t="s">
        <v>172</v>
      </c>
      <c r="E166" s="235" t="s">
        <v>39</v>
      </c>
      <c r="F166" s="236" t="s">
        <v>500</v>
      </c>
      <c r="G166" s="234"/>
      <c r="H166" s="237">
        <v>0.5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AT166" s="243" t="s">
        <v>172</v>
      </c>
      <c r="AU166" s="243" t="s">
        <v>89</v>
      </c>
      <c r="AV166" s="12" t="s">
        <v>89</v>
      </c>
      <c r="AW166" s="12" t="s">
        <v>41</v>
      </c>
      <c r="AX166" s="12" t="s">
        <v>80</v>
      </c>
      <c r="AY166" s="243" t="s">
        <v>161</v>
      </c>
    </row>
    <row r="167" s="13" customFormat="1">
      <c r="B167" s="244"/>
      <c r="C167" s="245"/>
      <c r="D167" s="230" t="s">
        <v>172</v>
      </c>
      <c r="E167" s="246" t="s">
        <v>39</v>
      </c>
      <c r="F167" s="247" t="s">
        <v>185</v>
      </c>
      <c r="G167" s="245"/>
      <c r="H167" s="248">
        <v>0.5</v>
      </c>
      <c r="I167" s="249"/>
      <c r="J167" s="245"/>
      <c r="K167" s="245"/>
      <c r="L167" s="250"/>
      <c r="M167" s="251"/>
      <c r="N167" s="252"/>
      <c r="O167" s="252"/>
      <c r="P167" s="252"/>
      <c r="Q167" s="252"/>
      <c r="R167" s="252"/>
      <c r="S167" s="252"/>
      <c r="T167" s="253"/>
      <c r="AT167" s="254" t="s">
        <v>172</v>
      </c>
      <c r="AU167" s="254" t="s">
        <v>89</v>
      </c>
      <c r="AV167" s="13" t="s">
        <v>168</v>
      </c>
      <c r="AW167" s="13" t="s">
        <v>41</v>
      </c>
      <c r="AX167" s="13" t="s">
        <v>87</v>
      </c>
      <c r="AY167" s="254" t="s">
        <v>161</v>
      </c>
    </row>
    <row r="168" s="1" customFormat="1" ht="22.5" customHeight="1">
      <c r="B168" s="40"/>
      <c r="C168" s="265" t="s">
        <v>303</v>
      </c>
      <c r="D168" s="265" t="s">
        <v>287</v>
      </c>
      <c r="E168" s="266" t="s">
        <v>501</v>
      </c>
      <c r="F168" s="267" t="s">
        <v>502</v>
      </c>
      <c r="G168" s="268" t="s">
        <v>295</v>
      </c>
      <c r="H168" s="269">
        <v>838.42100000000005</v>
      </c>
      <c r="I168" s="270"/>
      <c r="J168" s="271">
        <f>ROUND(I168*H168,2)</f>
        <v>0</v>
      </c>
      <c r="K168" s="267" t="s">
        <v>322</v>
      </c>
      <c r="L168" s="272"/>
      <c r="M168" s="273" t="s">
        <v>39</v>
      </c>
      <c r="N168" s="274" t="s">
        <v>53</v>
      </c>
      <c r="O168" s="81"/>
      <c r="P168" s="227">
        <f>O168*H168</f>
        <v>0</v>
      </c>
      <c r="Q168" s="227">
        <v>1</v>
      </c>
      <c r="R168" s="227">
        <f>Q168*H168</f>
        <v>838.42100000000005</v>
      </c>
      <c r="S168" s="227">
        <v>0</v>
      </c>
      <c r="T168" s="228">
        <f>S168*H168</f>
        <v>0</v>
      </c>
      <c r="AR168" s="18" t="s">
        <v>210</v>
      </c>
      <c r="AT168" s="18" t="s">
        <v>287</v>
      </c>
      <c r="AU168" s="18" t="s">
        <v>89</v>
      </c>
      <c r="AY168" s="18" t="s">
        <v>161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8" t="s">
        <v>168</v>
      </c>
      <c r="BK168" s="229">
        <f>ROUND(I168*H168,2)</f>
        <v>0</v>
      </c>
      <c r="BL168" s="18" t="s">
        <v>168</v>
      </c>
      <c r="BM168" s="18" t="s">
        <v>503</v>
      </c>
    </row>
    <row r="169" s="12" customFormat="1">
      <c r="B169" s="233"/>
      <c r="C169" s="234"/>
      <c r="D169" s="230" t="s">
        <v>172</v>
      </c>
      <c r="E169" s="235" t="s">
        <v>39</v>
      </c>
      <c r="F169" s="236" t="s">
        <v>504</v>
      </c>
      <c r="G169" s="234"/>
      <c r="H169" s="237">
        <v>838.42100000000005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AT169" s="243" t="s">
        <v>172</v>
      </c>
      <c r="AU169" s="243" t="s">
        <v>89</v>
      </c>
      <c r="AV169" s="12" t="s">
        <v>89</v>
      </c>
      <c r="AW169" s="12" t="s">
        <v>41</v>
      </c>
      <c r="AX169" s="12" t="s">
        <v>80</v>
      </c>
      <c r="AY169" s="243" t="s">
        <v>161</v>
      </c>
    </row>
    <row r="170" s="13" customFormat="1">
      <c r="B170" s="244"/>
      <c r="C170" s="245"/>
      <c r="D170" s="230" t="s">
        <v>172</v>
      </c>
      <c r="E170" s="246" t="s">
        <v>390</v>
      </c>
      <c r="F170" s="247" t="s">
        <v>185</v>
      </c>
      <c r="G170" s="245"/>
      <c r="H170" s="248">
        <v>838.42100000000005</v>
      </c>
      <c r="I170" s="249"/>
      <c r="J170" s="245"/>
      <c r="K170" s="245"/>
      <c r="L170" s="250"/>
      <c r="M170" s="251"/>
      <c r="N170" s="252"/>
      <c r="O170" s="252"/>
      <c r="P170" s="252"/>
      <c r="Q170" s="252"/>
      <c r="R170" s="252"/>
      <c r="S170" s="252"/>
      <c r="T170" s="253"/>
      <c r="AT170" s="254" t="s">
        <v>172</v>
      </c>
      <c r="AU170" s="254" t="s">
        <v>89</v>
      </c>
      <c r="AV170" s="13" t="s">
        <v>168</v>
      </c>
      <c r="AW170" s="13" t="s">
        <v>41</v>
      </c>
      <c r="AX170" s="13" t="s">
        <v>87</v>
      </c>
      <c r="AY170" s="254" t="s">
        <v>161</v>
      </c>
    </row>
    <row r="171" s="1" customFormat="1" ht="22.5" customHeight="1">
      <c r="B171" s="40"/>
      <c r="C171" s="265" t="s">
        <v>309</v>
      </c>
      <c r="D171" s="265" t="s">
        <v>287</v>
      </c>
      <c r="E171" s="266" t="s">
        <v>505</v>
      </c>
      <c r="F171" s="267" t="s">
        <v>506</v>
      </c>
      <c r="G171" s="268" t="s">
        <v>194</v>
      </c>
      <c r="H171" s="269">
        <v>3</v>
      </c>
      <c r="I171" s="270"/>
      <c r="J171" s="271">
        <f>ROUND(I171*H171,2)</f>
        <v>0</v>
      </c>
      <c r="K171" s="267" t="s">
        <v>167</v>
      </c>
      <c r="L171" s="272"/>
      <c r="M171" s="273" t="s">
        <v>39</v>
      </c>
      <c r="N171" s="274" t="s">
        <v>53</v>
      </c>
      <c r="O171" s="81"/>
      <c r="P171" s="227">
        <f>O171*H171</f>
        <v>0</v>
      </c>
      <c r="Q171" s="227">
        <v>1.0540000000000001</v>
      </c>
      <c r="R171" s="227">
        <f>Q171*H171</f>
        <v>3.1619999999999999</v>
      </c>
      <c r="S171" s="227">
        <v>0</v>
      </c>
      <c r="T171" s="228">
        <f>S171*H171</f>
        <v>0</v>
      </c>
      <c r="AR171" s="18" t="s">
        <v>210</v>
      </c>
      <c r="AT171" s="18" t="s">
        <v>287</v>
      </c>
      <c r="AU171" s="18" t="s">
        <v>89</v>
      </c>
      <c r="AY171" s="18" t="s">
        <v>161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8" t="s">
        <v>168</v>
      </c>
      <c r="BK171" s="229">
        <f>ROUND(I171*H171,2)</f>
        <v>0</v>
      </c>
      <c r="BL171" s="18" t="s">
        <v>168</v>
      </c>
      <c r="BM171" s="18" t="s">
        <v>507</v>
      </c>
    </row>
    <row r="172" s="12" customFormat="1">
      <c r="B172" s="233"/>
      <c r="C172" s="234"/>
      <c r="D172" s="230" t="s">
        <v>172</v>
      </c>
      <c r="E172" s="235" t="s">
        <v>39</v>
      </c>
      <c r="F172" s="236" t="s">
        <v>508</v>
      </c>
      <c r="G172" s="234"/>
      <c r="H172" s="237">
        <v>3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AT172" s="243" t="s">
        <v>172</v>
      </c>
      <c r="AU172" s="243" t="s">
        <v>89</v>
      </c>
      <c r="AV172" s="12" t="s">
        <v>89</v>
      </c>
      <c r="AW172" s="12" t="s">
        <v>41</v>
      </c>
      <c r="AX172" s="12" t="s">
        <v>87</v>
      </c>
      <c r="AY172" s="243" t="s">
        <v>161</v>
      </c>
    </row>
    <row r="173" s="1" customFormat="1" ht="22.5" customHeight="1">
      <c r="B173" s="40"/>
      <c r="C173" s="265" t="s">
        <v>315</v>
      </c>
      <c r="D173" s="265" t="s">
        <v>287</v>
      </c>
      <c r="E173" s="266" t="s">
        <v>509</v>
      </c>
      <c r="F173" s="267" t="s">
        <v>510</v>
      </c>
      <c r="G173" s="268" t="s">
        <v>194</v>
      </c>
      <c r="H173" s="269">
        <v>1</v>
      </c>
      <c r="I173" s="270"/>
      <c r="J173" s="271">
        <f>ROUND(I173*H173,2)</f>
        <v>0</v>
      </c>
      <c r="K173" s="267" t="s">
        <v>167</v>
      </c>
      <c r="L173" s="272"/>
      <c r="M173" s="273" t="s">
        <v>39</v>
      </c>
      <c r="N173" s="274" t="s">
        <v>53</v>
      </c>
      <c r="O173" s="81"/>
      <c r="P173" s="227">
        <f>O173*H173</f>
        <v>0</v>
      </c>
      <c r="Q173" s="227">
        <v>0.52100000000000002</v>
      </c>
      <c r="R173" s="227">
        <f>Q173*H173</f>
        <v>0.52100000000000002</v>
      </c>
      <c r="S173" s="227">
        <v>0</v>
      </c>
      <c r="T173" s="228">
        <f>S173*H173</f>
        <v>0</v>
      </c>
      <c r="AR173" s="18" t="s">
        <v>210</v>
      </c>
      <c r="AT173" s="18" t="s">
        <v>287</v>
      </c>
      <c r="AU173" s="18" t="s">
        <v>89</v>
      </c>
      <c r="AY173" s="18" t="s">
        <v>161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8" t="s">
        <v>168</v>
      </c>
      <c r="BK173" s="229">
        <f>ROUND(I173*H173,2)</f>
        <v>0</v>
      </c>
      <c r="BL173" s="18" t="s">
        <v>168</v>
      </c>
      <c r="BM173" s="18" t="s">
        <v>511</v>
      </c>
    </row>
    <row r="174" s="12" customFormat="1">
      <c r="B174" s="233"/>
      <c r="C174" s="234"/>
      <c r="D174" s="230" t="s">
        <v>172</v>
      </c>
      <c r="E174" s="235" t="s">
        <v>39</v>
      </c>
      <c r="F174" s="236" t="s">
        <v>512</v>
      </c>
      <c r="G174" s="234"/>
      <c r="H174" s="237">
        <v>1</v>
      </c>
      <c r="I174" s="238"/>
      <c r="J174" s="234"/>
      <c r="K174" s="234"/>
      <c r="L174" s="239"/>
      <c r="M174" s="240"/>
      <c r="N174" s="241"/>
      <c r="O174" s="241"/>
      <c r="P174" s="241"/>
      <c r="Q174" s="241"/>
      <c r="R174" s="241"/>
      <c r="S174" s="241"/>
      <c r="T174" s="242"/>
      <c r="AT174" s="243" t="s">
        <v>172</v>
      </c>
      <c r="AU174" s="243" t="s">
        <v>89</v>
      </c>
      <c r="AV174" s="12" t="s">
        <v>89</v>
      </c>
      <c r="AW174" s="12" t="s">
        <v>41</v>
      </c>
      <c r="AX174" s="12" t="s">
        <v>87</v>
      </c>
      <c r="AY174" s="243" t="s">
        <v>161</v>
      </c>
    </row>
    <row r="175" s="1" customFormat="1" ht="22.5" customHeight="1">
      <c r="B175" s="40"/>
      <c r="C175" s="265" t="s">
        <v>319</v>
      </c>
      <c r="D175" s="265" t="s">
        <v>287</v>
      </c>
      <c r="E175" s="266" t="s">
        <v>513</v>
      </c>
      <c r="F175" s="267" t="s">
        <v>514</v>
      </c>
      <c r="G175" s="268" t="s">
        <v>194</v>
      </c>
      <c r="H175" s="269">
        <v>1</v>
      </c>
      <c r="I175" s="270"/>
      <c r="J175" s="271">
        <f>ROUND(I175*H175,2)</f>
        <v>0</v>
      </c>
      <c r="K175" s="267" t="s">
        <v>167</v>
      </c>
      <c r="L175" s="272"/>
      <c r="M175" s="273" t="s">
        <v>39</v>
      </c>
      <c r="N175" s="274" t="s">
        <v>53</v>
      </c>
      <c r="O175" s="81"/>
      <c r="P175" s="227">
        <f>O175*H175</f>
        <v>0</v>
      </c>
      <c r="Q175" s="227">
        <v>0.58999999999999997</v>
      </c>
      <c r="R175" s="227">
        <f>Q175*H175</f>
        <v>0.58999999999999997</v>
      </c>
      <c r="S175" s="227">
        <v>0</v>
      </c>
      <c r="T175" s="228">
        <f>S175*H175</f>
        <v>0</v>
      </c>
      <c r="AR175" s="18" t="s">
        <v>210</v>
      </c>
      <c r="AT175" s="18" t="s">
        <v>287</v>
      </c>
      <c r="AU175" s="18" t="s">
        <v>89</v>
      </c>
      <c r="AY175" s="18" t="s">
        <v>161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8" t="s">
        <v>168</v>
      </c>
      <c r="BK175" s="229">
        <f>ROUND(I175*H175,2)</f>
        <v>0</v>
      </c>
      <c r="BL175" s="18" t="s">
        <v>168</v>
      </c>
      <c r="BM175" s="18" t="s">
        <v>515</v>
      </c>
    </row>
    <row r="176" s="12" customFormat="1">
      <c r="B176" s="233"/>
      <c r="C176" s="234"/>
      <c r="D176" s="230" t="s">
        <v>172</v>
      </c>
      <c r="E176" s="235" t="s">
        <v>39</v>
      </c>
      <c r="F176" s="236" t="s">
        <v>512</v>
      </c>
      <c r="G176" s="234"/>
      <c r="H176" s="237">
        <v>1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AT176" s="243" t="s">
        <v>172</v>
      </c>
      <c r="AU176" s="243" t="s">
        <v>89</v>
      </c>
      <c r="AV176" s="12" t="s">
        <v>89</v>
      </c>
      <c r="AW176" s="12" t="s">
        <v>41</v>
      </c>
      <c r="AX176" s="12" t="s">
        <v>87</v>
      </c>
      <c r="AY176" s="243" t="s">
        <v>161</v>
      </c>
    </row>
    <row r="177" s="1" customFormat="1" ht="22.5" customHeight="1">
      <c r="B177" s="40"/>
      <c r="C177" s="265" t="s">
        <v>326</v>
      </c>
      <c r="D177" s="265" t="s">
        <v>287</v>
      </c>
      <c r="E177" s="266" t="s">
        <v>516</v>
      </c>
      <c r="F177" s="267" t="s">
        <v>517</v>
      </c>
      <c r="G177" s="268" t="s">
        <v>194</v>
      </c>
      <c r="H177" s="269">
        <v>1</v>
      </c>
      <c r="I177" s="270"/>
      <c r="J177" s="271">
        <f>ROUND(I177*H177,2)</f>
        <v>0</v>
      </c>
      <c r="K177" s="267" t="s">
        <v>167</v>
      </c>
      <c r="L177" s="272"/>
      <c r="M177" s="273" t="s">
        <v>39</v>
      </c>
      <c r="N177" s="274" t="s">
        <v>53</v>
      </c>
      <c r="O177" s="81"/>
      <c r="P177" s="227">
        <f>O177*H177</f>
        <v>0</v>
      </c>
      <c r="Q177" s="227">
        <v>0.17599999999999999</v>
      </c>
      <c r="R177" s="227">
        <f>Q177*H177</f>
        <v>0.17599999999999999</v>
      </c>
      <c r="S177" s="227">
        <v>0</v>
      </c>
      <c r="T177" s="228">
        <f>S177*H177</f>
        <v>0</v>
      </c>
      <c r="AR177" s="18" t="s">
        <v>210</v>
      </c>
      <c r="AT177" s="18" t="s">
        <v>287</v>
      </c>
      <c r="AU177" s="18" t="s">
        <v>89</v>
      </c>
      <c r="AY177" s="18" t="s">
        <v>161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8" t="s">
        <v>168</v>
      </c>
      <c r="BK177" s="229">
        <f>ROUND(I177*H177,2)</f>
        <v>0</v>
      </c>
      <c r="BL177" s="18" t="s">
        <v>168</v>
      </c>
      <c r="BM177" s="18" t="s">
        <v>518</v>
      </c>
    </row>
    <row r="178" s="12" customFormat="1">
      <c r="B178" s="233"/>
      <c r="C178" s="234"/>
      <c r="D178" s="230" t="s">
        <v>172</v>
      </c>
      <c r="E178" s="235" t="s">
        <v>39</v>
      </c>
      <c r="F178" s="236" t="s">
        <v>512</v>
      </c>
      <c r="G178" s="234"/>
      <c r="H178" s="237">
        <v>1</v>
      </c>
      <c r="I178" s="238"/>
      <c r="J178" s="234"/>
      <c r="K178" s="234"/>
      <c r="L178" s="239"/>
      <c r="M178" s="240"/>
      <c r="N178" s="241"/>
      <c r="O178" s="241"/>
      <c r="P178" s="241"/>
      <c r="Q178" s="241"/>
      <c r="R178" s="241"/>
      <c r="S178" s="241"/>
      <c r="T178" s="242"/>
      <c r="AT178" s="243" t="s">
        <v>172</v>
      </c>
      <c r="AU178" s="243" t="s">
        <v>89</v>
      </c>
      <c r="AV178" s="12" t="s">
        <v>89</v>
      </c>
      <c r="AW178" s="12" t="s">
        <v>41</v>
      </c>
      <c r="AX178" s="12" t="s">
        <v>87</v>
      </c>
      <c r="AY178" s="243" t="s">
        <v>161</v>
      </c>
    </row>
    <row r="179" s="1" customFormat="1" ht="22.5" customHeight="1">
      <c r="B179" s="40"/>
      <c r="C179" s="265" t="s">
        <v>328</v>
      </c>
      <c r="D179" s="265" t="s">
        <v>287</v>
      </c>
      <c r="E179" s="266" t="s">
        <v>519</v>
      </c>
      <c r="F179" s="267" t="s">
        <v>520</v>
      </c>
      <c r="G179" s="268" t="s">
        <v>194</v>
      </c>
      <c r="H179" s="269">
        <v>1</v>
      </c>
      <c r="I179" s="270"/>
      <c r="J179" s="271">
        <f>ROUND(I179*H179,2)</f>
        <v>0</v>
      </c>
      <c r="K179" s="267" t="s">
        <v>167</v>
      </c>
      <c r="L179" s="272"/>
      <c r="M179" s="273" t="s">
        <v>39</v>
      </c>
      <c r="N179" s="274" t="s">
        <v>53</v>
      </c>
      <c r="O179" s="81"/>
      <c r="P179" s="227">
        <f>O179*H179</f>
        <v>0</v>
      </c>
      <c r="Q179" s="227">
        <v>1.817</v>
      </c>
      <c r="R179" s="227">
        <f>Q179*H179</f>
        <v>1.817</v>
      </c>
      <c r="S179" s="227">
        <v>0</v>
      </c>
      <c r="T179" s="228">
        <f>S179*H179</f>
        <v>0</v>
      </c>
      <c r="AR179" s="18" t="s">
        <v>210</v>
      </c>
      <c r="AT179" s="18" t="s">
        <v>287</v>
      </c>
      <c r="AU179" s="18" t="s">
        <v>89</v>
      </c>
      <c r="AY179" s="18" t="s">
        <v>161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8" t="s">
        <v>168</v>
      </c>
      <c r="BK179" s="229">
        <f>ROUND(I179*H179,2)</f>
        <v>0</v>
      </c>
      <c r="BL179" s="18" t="s">
        <v>168</v>
      </c>
      <c r="BM179" s="18" t="s">
        <v>521</v>
      </c>
    </row>
    <row r="180" s="12" customFormat="1">
      <c r="B180" s="233"/>
      <c r="C180" s="234"/>
      <c r="D180" s="230" t="s">
        <v>172</v>
      </c>
      <c r="E180" s="235" t="s">
        <v>39</v>
      </c>
      <c r="F180" s="236" t="s">
        <v>512</v>
      </c>
      <c r="G180" s="234"/>
      <c r="H180" s="237">
        <v>1</v>
      </c>
      <c r="I180" s="238"/>
      <c r="J180" s="234"/>
      <c r="K180" s="234"/>
      <c r="L180" s="239"/>
      <c r="M180" s="240"/>
      <c r="N180" s="241"/>
      <c r="O180" s="241"/>
      <c r="P180" s="241"/>
      <c r="Q180" s="241"/>
      <c r="R180" s="241"/>
      <c r="S180" s="241"/>
      <c r="T180" s="242"/>
      <c r="AT180" s="243" t="s">
        <v>172</v>
      </c>
      <c r="AU180" s="243" t="s">
        <v>89</v>
      </c>
      <c r="AV180" s="12" t="s">
        <v>89</v>
      </c>
      <c r="AW180" s="12" t="s">
        <v>41</v>
      </c>
      <c r="AX180" s="12" t="s">
        <v>87</v>
      </c>
      <c r="AY180" s="243" t="s">
        <v>161</v>
      </c>
    </row>
    <row r="181" s="11" customFormat="1" ht="25.92" customHeight="1">
      <c r="B181" s="202"/>
      <c r="C181" s="203"/>
      <c r="D181" s="204" t="s">
        <v>79</v>
      </c>
      <c r="E181" s="205" t="s">
        <v>307</v>
      </c>
      <c r="F181" s="205" t="s">
        <v>308</v>
      </c>
      <c r="G181" s="203"/>
      <c r="H181" s="203"/>
      <c r="I181" s="206"/>
      <c r="J181" s="207">
        <f>BK181</f>
        <v>0</v>
      </c>
      <c r="K181" s="203"/>
      <c r="L181" s="208"/>
      <c r="M181" s="209"/>
      <c r="N181" s="210"/>
      <c r="O181" s="210"/>
      <c r="P181" s="211">
        <f>SUM(P182:P210)</f>
        <v>0</v>
      </c>
      <c r="Q181" s="210"/>
      <c r="R181" s="211">
        <f>SUM(R182:R210)</f>
        <v>0</v>
      </c>
      <c r="S181" s="210"/>
      <c r="T181" s="212">
        <f>SUM(T182:T210)</f>
        <v>0</v>
      </c>
      <c r="AR181" s="213" t="s">
        <v>168</v>
      </c>
      <c r="AT181" s="214" t="s">
        <v>79</v>
      </c>
      <c r="AU181" s="214" t="s">
        <v>80</v>
      </c>
      <c r="AY181" s="213" t="s">
        <v>161</v>
      </c>
      <c r="BK181" s="215">
        <f>SUM(BK182:BK210)</f>
        <v>0</v>
      </c>
    </row>
    <row r="182" s="1" customFormat="1" ht="78.75" customHeight="1">
      <c r="B182" s="40"/>
      <c r="C182" s="218" t="s">
        <v>334</v>
      </c>
      <c r="D182" s="218" t="s">
        <v>164</v>
      </c>
      <c r="E182" s="219" t="s">
        <v>522</v>
      </c>
      <c r="F182" s="220" t="s">
        <v>523</v>
      </c>
      <c r="G182" s="221" t="s">
        <v>295</v>
      </c>
      <c r="H182" s="222">
        <v>2880.616</v>
      </c>
      <c r="I182" s="223"/>
      <c r="J182" s="224">
        <f>ROUND(I182*H182,2)</f>
        <v>0</v>
      </c>
      <c r="K182" s="220" t="s">
        <v>322</v>
      </c>
      <c r="L182" s="45"/>
      <c r="M182" s="225" t="s">
        <v>39</v>
      </c>
      <c r="N182" s="226" t="s">
        <v>53</v>
      </c>
      <c r="O182" s="8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AR182" s="18" t="s">
        <v>312</v>
      </c>
      <c r="AT182" s="18" t="s">
        <v>164</v>
      </c>
      <c r="AU182" s="18" t="s">
        <v>87</v>
      </c>
      <c r="AY182" s="18" t="s">
        <v>161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8" t="s">
        <v>168</v>
      </c>
      <c r="BK182" s="229">
        <f>ROUND(I182*H182,2)</f>
        <v>0</v>
      </c>
      <c r="BL182" s="18" t="s">
        <v>312</v>
      </c>
      <c r="BM182" s="18" t="s">
        <v>524</v>
      </c>
    </row>
    <row r="183" s="1" customFormat="1">
      <c r="B183" s="40"/>
      <c r="C183" s="41"/>
      <c r="D183" s="230" t="s">
        <v>170</v>
      </c>
      <c r="E183" s="41"/>
      <c r="F183" s="231" t="s">
        <v>324</v>
      </c>
      <c r="G183" s="41"/>
      <c r="H183" s="41"/>
      <c r="I183" s="145"/>
      <c r="J183" s="41"/>
      <c r="K183" s="41"/>
      <c r="L183" s="45"/>
      <c r="M183" s="232"/>
      <c r="N183" s="81"/>
      <c r="O183" s="81"/>
      <c r="P183" s="81"/>
      <c r="Q183" s="81"/>
      <c r="R183" s="81"/>
      <c r="S183" s="81"/>
      <c r="T183" s="82"/>
      <c r="AT183" s="18" t="s">
        <v>170</v>
      </c>
      <c r="AU183" s="18" t="s">
        <v>87</v>
      </c>
    </row>
    <row r="184" s="12" customFormat="1">
      <c r="B184" s="233"/>
      <c r="C184" s="234"/>
      <c r="D184" s="230" t="s">
        <v>172</v>
      </c>
      <c r="E184" s="235" t="s">
        <v>39</v>
      </c>
      <c r="F184" s="236" t="s">
        <v>525</v>
      </c>
      <c r="G184" s="234"/>
      <c r="H184" s="237">
        <v>838.42100000000005</v>
      </c>
      <c r="I184" s="238"/>
      <c r="J184" s="234"/>
      <c r="K184" s="234"/>
      <c r="L184" s="239"/>
      <c r="M184" s="240"/>
      <c r="N184" s="241"/>
      <c r="O184" s="241"/>
      <c r="P184" s="241"/>
      <c r="Q184" s="241"/>
      <c r="R184" s="241"/>
      <c r="S184" s="241"/>
      <c r="T184" s="242"/>
      <c r="AT184" s="243" t="s">
        <v>172</v>
      </c>
      <c r="AU184" s="243" t="s">
        <v>87</v>
      </c>
      <c r="AV184" s="12" t="s">
        <v>89</v>
      </c>
      <c r="AW184" s="12" t="s">
        <v>41</v>
      </c>
      <c r="AX184" s="12" t="s">
        <v>80</v>
      </c>
      <c r="AY184" s="243" t="s">
        <v>161</v>
      </c>
    </row>
    <row r="185" s="12" customFormat="1">
      <c r="B185" s="233"/>
      <c r="C185" s="234"/>
      <c r="D185" s="230" t="s">
        <v>172</v>
      </c>
      <c r="E185" s="235" t="s">
        <v>39</v>
      </c>
      <c r="F185" s="236" t="s">
        <v>362</v>
      </c>
      <c r="G185" s="234"/>
      <c r="H185" s="237">
        <v>21.195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AT185" s="243" t="s">
        <v>172</v>
      </c>
      <c r="AU185" s="243" t="s">
        <v>87</v>
      </c>
      <c r="AV185" s="12" t="s">
        <v>89</v>
      </c>
      <c r="AW185" s="12" t="s">
        <v>41</v>
      </c>
      <c r="AX185" s="12" t="s">
        <v>80</v>
      </c>
      <c r="AY185" s="243" t="s">
        <v>161</v>
      </c>
    </row>
    <row r="186" s="12" customFormat="1">
      <c r="B186" s="233"/>
      <c r="C186" s="234"/>
      <c r="D186" s="230" t="s">
        <v>172</v>
      </c>
      <c r="E186" s="235" t="s">
        <v>39</v>
      </c>
      <c r="F186" s="236" t="s">
        <v>526</v>
      </c>
      <c r="G186" s="234"/>
      <c r="H186" s="237">
        <v>720</v>
      </c>
      <c r="I186" s="238"/>
      <c r="J186" s="234"/>
      <c r="K186" s="234"/>
      <c r="L186" s="239"/>
      <c r="M186" s="240"/>
      <c r="N186" s="241"/>
      <c r="O186" s="241"/>
      <c r="P186" s="241"/>
      <c r="Q186" s="241"/>
      <c r="R186" s="241"/>
      <c r="S186" s="241"/>
      <c r="T186" s="242"/>
      <c r="AT186" s="243" t="s">
        <v>172</v>
      </c>
      <c r="AU186" s="243" t="s">
        <v>87</v>
      </c>
      <c r="AV186" s="12" t="s">
        <v>89</v>
      </c>
      <c r="AW186" s="12" t="s">
        <v>41</v>
      </c>
      <c r="AX186" s="12" t="s">
        <v>80</v>
      </c>
      <c r="AY186" s="243" t="s">
        <v>161</v>
      </c>
    </row>
    <row r="187" s="12" customFormat="1">
      <c r="B187" s="233"/>
      <c r="C187" s="234"/>
      <c r="D187" s="230" t="s">
        <v>172</v>
      </c>
      <c r="E187" s="235" t="s">
        <v>39</v>
      </c>
      <c r="F187" s="236" t="s">
        <v>365</v>
      </c>
      <c r="G187" s="234"/>
      <c r="H187" s="237">
        <v>1050</v>
      </c>
      <c r="I187" s="238"/>
      <c r="J187" s="234"/>
      <c r="K187" s="234"/>
      <c r="L187" s="239"/>
      <c r="M187" s="240"/>
      <c r="N187" s="241"/>
      <c r="O187" s="241"/>
      <c r="P187" s="241"/>
      <c r="Q187" s="241"/>
      <c r="R187" s="241"/>
      <c r="S187" s="241"/>
      <c r="T187" s="242"/>
      <c r="AT187" s="243" t="s">
        <v>172</v>
      </c>
      <c r="AU187" s="243" t="s">
        <v>87</v>
      </c>
      <c r="AV187" s="12" t="s">
        <v>89</v>
      </c>
      <c r="AW187" s="12" t="s">
        <v>41</v>
      </c>
      <c r="AX187" s="12" t="s">
        <v>80</v>
      </c>
      <c r="AY187" s="243" t="s">
        <v>161</v>
      </c>
    </row>
    <row r="188" s="12" customFormat="1">
      <c r="B188" s="233"/>
      <c r="C188" s="234"/>
      <c r="D188" s="230" t="s">
        <v>172</v>
      </c>
      <c r="E188" s="235" t="s">
        <v>39</v>
      </c>
      <c r="F188" s="236" t="s">
        <v>368</v>
      </c>
      <c r="G188" s="234"/>
      <c r="H188" s="237">
        <v>49</v>
      </c>
      <c r="I188" s="238"/>
      <c r="J188" s="234"/>
      <c r="K188" s="234"/>
      <c r="L188" s="239"/>
      <c r="M188" s="240"/>
      <c r="N188" s="241"/>
      <c r="O188" s="241"/>
      <c r="P188" s="241"/>
      <c r="Q188" s="241"/>
      <c r="R188" s="241"/>
      <c r="S188" s="241"/>
      <c r="T188" s="242"/>
      <c r="AT188" s="243" t="s">
        <v>172</v>
      </c>
      <c r="AU188" s="243" t="s">
        <v>87</v>
      </c>
      <c r="AV188" s="12" t="s">
        <v>89</v>
      </c>
      <c r="AW188" s="12" t="s">
        <v>41</v>
      </c>
      <c r="AX188" s="12" t="s">
        <v>80</v>
      </c>
      <c r="AY188" s="243" t="s">
        <v>161</v>
      </c>
    </row>
    <row r="189" s="12" customFormat="1">
      <c r="B189" s="233"/>
      <c r="C189" s="234"/>
      <c r="D189" s="230" t="s">
        <v>172</v>
      </c>
      <c r="E189" s="235" t="s">
        <v>39</v>
      </c>
      <c r="F189" s="236" t="s">
        <v>371</v>
      </c>
      <c r="G189" s="234"/>
      <c r="H189" s="237">
        <v>2</v>
      </c>
      <c r="I189" s="238"/>
      <c r="J189" s="234"/>
      <c r="K189" s="234"/>
      <c r="L189" s="239"/>
      <c r="M189" s="240"/>
      <c r="N189" s="241"/>
      <c r="O189" s="241"/>
      <c r="P189" s="241"/>
      <c r="Q189" s="241"/>
      <c r="R189" s="241"/>
      <c r="S189" s="241"/>
      <c r="T189" s="242"/>
      <c r="AT189" s="243" t="s">
        <v>172</v>
      </c>
      <c r="AU189" s="243" t="s">
        <v>87</v>
      </c>
      <c r="AV189" s="12" t="s">
        <v>89</v>
      </c>
      <c r="AW189" s="12" t="s">
        <v>41</v>
      </c>
      <c r="AX189" s="12" t="s">
        <v>80</v>
      </c>
      <c r="AY189" s="243" t="s">
        <v>161</v>
      </c>
    </row>
    <row r="190" s="12" customFormat="1">
      <c r="B190" s="233"/>
      <c r="C190" s="234"/>
      <c r="D190" s="230" t="s">
        <v>172</v>
      </c>
      <c r="E190" s="235" t="s">
        <v>39</v>
      </c>
      <c r="F190" s="236" t="s">
        <v>527</v>
      </c>
      <c r="G190" s="234"/>
      <c r="H190" s="237">
        <v>200</v>
      </c>
      <c r="I190" s="238"/>
      <c r="J190" s="234"/>
      <c r="K190" s="234"/>
      <c r="L190" s="239"/>
      <c r="M190" s="240"/>
      <c r="N190" s="241"/>
      <c r="O190" s="241"/>
      <c r="P190" s="241"/>
      <c r="Q190" s="241"/>
      <c r="R190" s="241"/>
      <c r="S190" s="241"/>
      <c r="T190" s="242"/>
      <c r="AT190" s="243" t="s">
        <v>172</v>
      </c>
      <c r="AU190" s="243" t="s">
        <v>87</v>
      </c>
      <c r="AV190" s="12" t="s">
        <v>89</v>
      </c>
      <c r="AW190" s="12" t="s">
        <v>41</v>
      </c>
      <c r="AX190" s="12" t="s">
        <v>80</v>
      </c>
      <c r="AY190" s="243" t="s">
        <v>161</v>
      </c>
    </row>
    <row r="191" s="13" customFormat="1">
      <c r="B191" s="244"/>
      <c r="C191" s="245"/>
      <c r="D191" s="230" t="s">
        <v>172</v>
      </c>
      <c r="E191" s="246" t="s">
        <v>393</v>
      </c>
      <c r="F191" s="247" t="s">
        <v>185</v>
      </c>
      <c r="G191" s="245"/>
      <c r="H191" s="248">
        <v>2880.616</v>
      </c>
      <c r="I191" s="249"/>
      <c r="J191" s="245"/>
      <c r="K191" s="245"/>
      <c r="L191" s="250"/>
      <c r="M191" s="251"/>
      <c r="N191" s="252"/>
      <c r="O191" s="252"/>
      <c r="P191" s="252"/>
      <c r="Q191" s="252"/>
      <c r="R191" s="252"/>
      <c r="S191" s="252"/>
      <c r="T191" s="253"/>
      <c r="AT191" s="254" t="s">
        <v>172</v>
      </c>
      <c r="AU191" s="254" t="s">
        <v>87</v>
      </c>
      <c r="AV191" s="13" t="s">
        <v>168</v>
      </c>
      <c r="AW191" s="13" t="s">
        <v>41</v>
      </c>
      <c r="AX191" s="13" t="s">
        <v>87</v>
      </c>
      <c r="AY191" s="254" t="s">
        <v>161</v>
      </c>
    </row>
    <row r="192" s="1" customFormat="1" ht="78.75" customHeight="1">
      <c r="B192" s="40"/>
      <c r="C192" s="218" t="s">
        <v>240</v>
      </c>
      <c r="D192" s="218" t="s">
        <v>164</v>
      </c>
      <c r="E192" s="219" t="s">
        <v>329</v>
      </c>
      <c r="F192" s="220" t="s">
        <v>528</v>
      </c>
      <c r="G192" s="221" t="s">
        <v>295</v>
      </c>
      <c r="H192" s="222">
        <v>180.90000000000001</v>
      </c>
      <c r="I192" s="223"/>
      <c r="J192" s="224">
        <f>ROUND(I192*H192,2)</f>
        <v>0</v>
      </c>
      <c r="K192" s="220" t="s">
        <v>322</v>
      </c>
      <c r="L192" s="45"/>
      <c r="M192" s="225" t="s">
        <v>39</v>
      </c>
      <c r="N192" s="226" t="s">
        <v>53</v>
      </c>
      <c r="O192" s="81"/>
      <c r="P192" s="227">
        <f>O192*H192</f>
        <v>0</v>
      </c>
      <c r="Q192" s="227">
        <v>0</v>
      </c>
      <c r="R192" s="227">
        <f>Q192*H192</f>
        <v>0</v>
      </c>
      <c r="S192" s="227">
        <v>0</v>
      </c>
      <c r="T192" s="228">
        <f>S192*H192</f>
        <v>0</v>
      </c>
      <c r="AR192" s="18" t="s">
        <v>312</v>
      </c>
      <c r="AT192" s="18" t="s">
        <v>164</v>
      </c>
      <c r="AU192" s="18" t="s">
        <v>87</v>
      </c>
      <c r="AY192" s="18" t="s">
        <v>161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8" t="s">
        <v>168</v>
      </c>
      <c r="BK192" s="229">
        <f>ROUND(I192*H192,2)</f>
        <v>0</v>
      </c>
      <c r="BL192" s="18" t="s">
        <v>312</v>
      </c>
      <c r="BM192" s="18" t="s">
        <v>529</v>
      </c>
    </row>
    <row r="193" s="1" customFormat="1">
      <c r="B193" s="40"/>
      <c r="C193" s="41"/>
      <c r="D193" s="230" t="s">
        <v>170</v>
      </c>
      <c r="E193" s="41"/>
      <c r="F193" s="231" t="s">
        <v>324</v>
      </c>
      <c r="G193" s="41"/>
      <c r="H193" s="41"/>
      <c r="I193" s="145"/>
      <c r="J193" s="41"/>
      <c r="K193" s="41"/>
      <c r="L193" s="45"/>
      <c r="M193" s="232"/>
      <c r="N193" s="81"/>
      <c r="O193" s="81"/>
      <c r="P193" s="81"/>
      <c r="Q193" s="81"/>
      <c r="R193" s="81"/>
      <c r="S193" s="81"/>
      <c r="T193" s="82"/>
      <c r="AT193" s="18" t="s">
        <v>170</v>
      </c>
      <c r="AU193" s="18" t="s">
        <v>87</v>
      </c>
    </row>
    <row r="194" s="14" customFormat="1">
      <c r="B194" s="255"/>
      <c r="C194" s="256"/>
      <c r="D194" s="230" t="s">
        <v>172</v>
      </c>
      <c r="E194" s="257" t="s">
        <v>39</v>
      </c>
      <c r="F194" s="258" t="s">
        <v>530</v>
      </c>
      <c r="G194" s="256"/>
      <c r="H194" s="257" t="s">
        <v>39</v>
      </c>
      <c r="I194" s="259"/>
      <c r="J194" s="256"/>
      <c r="K194" s="256"/>
      <c r="L194" s="260"/>
      <c r="M194" s="261"/>
      <c r="N194" s="262"/>
      <c r="O194" s="262"/>
      <c r="P194" s="262"/>
      <c r="Q194" s="262"/>
      <c r="R194" s="262"/>
      <c r="S194" s="262"/>
      <c r="T194" s="263"/>
      <c r="AT194" s="264" t="s">
        <v>172</v>
      </c>
      <c r="AU194" s="264" t="s">
        <v>87</v>
      </c>
      <c r="AV194" s="14" t="s">
        <v>87</v>
      </c>
      <c r="AW194" s="14" t="s">
        <v>41</v>
      </c>
      <c r="AX194" s="14" t="s">
        <v>80</v>
      </c>
      <c r="AY194" s="264" t="s">
        <v>161</v>
      </c>
    </row>
    <row r="195" s="12" customFormat="1">
      <c r="B195" s="233"/>
      <c r="C195" s="234"/>
      <c r="D195" s="230" t="s">
        <v>172</v>
      </c>
      <c r="E195" s="235" t="s">
        <v>39</v>
      </c>
      <c r="F195" s="236" t="s">
        <v>531</v>
      </c>
      <c r="G195" s="234"/>
      <c r="H195" s="237">
        <v>84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AT195" s="243" t="s">
        <v>172</v>
      </c>
      <c r="AU195" s="243" t="s">
        <v>87</v>
      </c>
      <c r="AV195" s="12" t="s">
        <v>89</v>
      </c>
      <c r="AW195" s="12" t="s">
        <v>41</v>
      </c>
      <c r="AX195" s="12" t="s">
        <v>80</v>
      </c>
      <c r="AY195" s="243" t="s">
        <v>161</v>
      </c>
    </row>
    <row r="196" s="12" customFormat="1">
      <c r="B196" s="233"/>
      <c r="C196" s="234"/>
      <c r="D196" s="230" t="s">
        <v>172</v>
      </c>
      <c r="E196" s="235" t="s">
        <v>39</v>
      </c>
      <c r="F196" s="236" t="s">
        <v>532</v>
      </c>
      <c r="G196" s="234"/>
      <c r="H196" s="237">
        <v>96.900000000000006</v>
      </c>
      <c r="I196" s="238"/>
      <c r="J196" s="234"/>
      <c r="K196" s="234"/>
      <c r="L196" s="239"/>
      <c r="M196" s="240"/>
      <c r="N196" s="241"/>
      <c r="O196" s="241"/>
      <c r="P196" s="241"/>
      <c r="Q196" s="241"/>
      <c r="R196" s="241"/>
      <c r="S196" s="241"/>
      <c r="T196" s="242"/>
      <c r="AT196" s="243" t="s">
        <v>172</v>
      </c>
      <c r="AU196" s="243" t="s">
        <v>87</v>
      </c>
      <c r="AV196" s="12" t="s">
        <v>89</v>
      </c>
      <c r="AW196" s="12" t="s">
        <v>41</v>
      </c>
      <c r="AX196" s="12" t="s">
        <v>80</v>
      </c>
      <c r="AY196" s="243" t="s">
        <v>161</v>
      </c>
    </row>
    <row r="197" s="15" customFormat="1">
      <c r="B197" s="278"/>
      <c r="C197" s="279"/>
      <c r="D197" s="230" t="s">
        <v>172</v>
      </c>
      <c r="E197" s="280" t="s">
        <v>377</v>
      </c>
      <c r="F197" s="281" t="s">
        <v>448</v>
      </c>
      <c r="G197" s="279"/>
      <c r="H197" s="282">
        <v>180.90000000000001</v>
      </c>
      <c r="I197" s="283"/>
      <c r="J197" s="279"/>
      <c r="K197" s="279"/>
      <c r="L197" s="284"/>
      <c r="M197" s="285"/>
      <c r="N197" s="286"/>
      <c r="O197" s="286"/>
      <c r="P197" s="286"/>
      <c r="Q197" s="286"/>
      <c r="R197" s="286"/>
      <c r="S197" s="286"/>
      <c r="T197" s="287"/>
      <c r="AT197" s="288" t="s">
        <v>172</v>
      </c>
      <c r="AU197" s="288" t="s">
        <v>87</v>
      </c>
      <c r="AV197" s="15" t="s">
        <v>179</v>
      </c>
      <c r="AW197" s="15" t="s">
        <v>41</v>
      </c>
      <c r="AX197" s="15" t="s">
        <v>80</v>
      </c>
      <c r="AY197" s="288" t="s">
        <v>161</v>
      </c>
    </row>
    <row r="198" s="13" customFormat="1">
      <c r="B198" s="244"/>
      <c r="C198" s="245"/>
      <c r="D198" s="230" t="s">
        <v>172</v>
      </c>
      <c r="E198" s="246" t="s">
        <v>39</v>
      </c>
      <c r="F198" s="247" t="s">
        <v>185</v>
      </c>
      <c r="G198" s="245"/>
      <c r="H198" s="248">
        <v>180.90000000000001</v>
      </c>
      <c r="I198" s="249"/>
      <c r="J198" s="245"/>
      <c r="K198" s="245"/>
      <c r="L198" s="250"/>
      <c r="M198" s="251"/>
      <c r="N198" s="252"/>
      <c r="O198" s="252"/>
      <c r="P198" s="252"/>
      <c r="Q198" s="252"/>
      <c r="R198" s="252"/>
      <c r="S198" s="252"/>
      <c r="T198" s="253"/>
      <c r="AT198" s="254" t="s">
        <v>172</v>
      </c>
      <c r="AU198" s="254" t="s">
        <v>87</v>
      </c>
      <c r="AV198" s="13" t="s">
        <v>168</v>
      </c>
      <c r="AW198" s="13" t="s">
        <v>41</v>
      </c>
      <c r="AX198" s="13" t="s">
        <v>87</v>
      </c>
      <c r="AY198" s="254" t="s">
        <v>161</v>
      </c>
    </row>
    <row r="199" s="1" customFormat="1" ht="33.75" customHeight="1">
      <c r="B199" s="40"/>
      <c r="C199" s="218" t="s">
        <v>346</v>
      </c>
      <c r="D199" s="218" t="s">
        <v>164</v>
      </c>
      <c r="E199" s="219" t="s">
        <v>533</v>
      </c>
      <c r="F199" s="220" t="s">
        <v>534</v>
      </c>
      <c r="G199" s="221" t="s">
        <v>295</v>
      </c>
      <c r="H199" s="222">
        <v>2880.616</v>
      </c>
      <c r="I199" s="223"/>
      <c r="J199" s="224">
        <f>ROUND(I199*H199,2)</f>
        <v>0</v>
      </c>
      <c r="K199" s="220" t="s">
        <v>167</v>
      </c>
      <c r="L199" s="45"/>
      <c r="M199" s="225" t="s">
        <v>39</v>
      </c>
      <c r="N199" s="226" t="s">
        <v>53</v>
      </c>
      <c r="O199" s="8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AR199" s="18" t="s">
        <v>312</v>
      </c>
      <c r="AT199" s="18" t="s">
        <v>164</v>
      </c>
      <c r="AU199" s="18" t="s">
        <v>87</v>
      </c>
      <c r="AY199" s="18" t="s">
        <v>161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8" t="s">
        <v>168</v>
      </c>
      <c r="BK199" s="229">
        <f>ROUND(I199*H199,2)</f>
        <v>0</v>
      </c>
      <c r="BL199" s="18" t="s">
        <v>312</v>
      </c>
      <c r="BM199" s="18" t="s">
        <v>535</v>
      </c>
    </row>
    <row r="200" s="1" customFormat="1">
      <c r="B200" s="40"/>
      <c r="C200" s="41"/>
      <c r="D200" s="230" t="s">
        <v>170</v>
      </c>
      <c r="E200" s="41"/>
      <c r="F200" s="231" t="s">
        <v>338</v>
      </c>
      <c r="G200" s="41"/>
      <c r="H200" s="41"/>
      <c r="I200" s="145"/>
      <c r="J200" s="41"/>
      <c r="K200" s="41"/>
      <c r="L200" s="45"/>
      <c r="M200" s="232"/>
      <c r="N200" s="81"/>
      <c r="O200" s="81"/>
      <c r="P200" s="81"/>
      <c r="Q200" s="81"/>
      <c r="R200" s="81"/>
      <c r="S200" s="81"/>
      <c r="T200" s="82"/>
      <c r="AT200" s="18" t="s">
        <v>170</v>
      </c>
      <c r="AU200" s="18" t="s">
        <v>87</v>
      </c>
    </row>
    <row r="201" s="12" customFormat="1">
      <c r="B201" s="233"/>
      <c r="C201" s="234"/>
      <c r="D201" s="230" t="s">
        <v>172</v>
      </c>
      <c r="E201" s="235" t="s">
        <v>39</v>
      </c>
      <c r="F201" s="236" t="s">
        <v>393</v>
      </c>
      <c r="G201" s="234"/>
      <c r="H201" s="237">
        <v>2880.616</v>
      </c>
      <c r="I201" s="238"/>
      <c r="J201" s="234"/>
      <c r="K201" s="234"/>
      <c r="L201" s="239"/>
      <c r="M201" s="240"/>
      <c r="N201" s="241"/>
      <c r="O201" s="241"/>
      <c r="P201" s="241"/>
      <c r="Q201" s="241"/>
      <c r="R201" s="241"/>
      <c r="S201" s="241"/>
      <c r="T201" s="242"/>
      <c r="AT201" s="243" t="s">
        <v>172</v>
      </c>
      <c r="AU201" s="243" t="s">
        <v>87</v>
      </c>
      <c r="AV201" s="12" t="s">
        <v>89</v>
      </c>
      <c r="AW201" s="12" t="s">
        <v>41</v>
      </c>
      <c r="AX201" s="12" t="s">
        <v>87</v>
      </c>
      <c r="AY201" s="243" t="s">
        <v>161</v>
      </c>
    </row>
    <row r="202" s="1" customFormat="1" ht="33.75" customHeight="1">
      <c r="B202" s="40"/>
      <c r="C202" s="218" t="s">
        <v>351</v>
      </c>
      <c r="D202" s="218" t="s">
        <v>164</v>
      </c>
      <c r="E202" s="219" t="s">
        <v>335</v>
      </c>
      <c r="F202" s="220" t="s">
        <v>336</v>
      </c>
      <c r="G202" s="221" t="s">
        <v>295</v>
      </c>
      <c r="H202" s="222">
        <v>180.90000000000001</v>
      </c>
      <c r="I202" s="223"/>
      <c r="J202" s="224">
        <f>ROUND(I202*H202,2)</f>
        <v>0</v>
      </c>
      <c r="K202" s="220" t="s">
        <v>167</v>
      </c>
      <c r="L202" s="45"/>
      <c r="M202" s="225" t="s">
        <v>39</v>
      </c>
      <c r="N202" s="226" t="s">
        <v>53</v>
      </c>
      <c r="O202" s="81"/>
      <c r="P202" s="227">
        <f>O202*H202</f>
        <v>0</v>
      </c>
      <c r="Q202" s="227">
        <v>0</v>
      </c>
      <c r="R202" s="227">
        <f>Q202*H202</f>
        <v>0</v>
      </c>
      <c r="S202" s="227">
        <v>0</v>
      </c>
      <c r="T202" s="228">
        <f>S202*H202</f>
        <v>0</v>
      </c>
      <c r="AR202" s="18" t="s">
        <v>312</v>
      </c>
      <c r="AT202" s="18" t="s">
        <v>164</v>
      </c>
      <c r="AU202" s="18" t="s">
        <v>87</v>
      </c>
      <c r="AY202" s="18" t="s">
        <v>161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8" t="s">
        <v>168</v>
      </c>
      <c r="BK202" s="229">
        <f>ROUND(I202*H202,2)</f>
        <v>0</v>
      </c>
      <c r="BL202" s="18" t="s">
        <v>312</v>
      </c>
      <c r="BM202" s="18" t="s">
        <v>536</v>
      </c>
    </row>
    <row r="203" s="1" customFormat="1">
      <c r="B203" s="40"/>
      <c r="C203" s="41"/>
      <c r="D203" s="230" t="s">
        <v>170</v>
      </c>
      <c r="E203" s="41"/>
      <c r="F203" s="231" t="s">
        <v>338</v>
      </c>
      <c r="G203" s="41"/>
      <c r="H203" s="41"/>
      <c r="I203" s="145"/>
      <c r="J203" s="41"/>
      <c r="K203" s="41"/>
      <c r="L203" s="45"/>
      <c r="M203" s="232"/>
      <c r="N203" s="81"/>
      <c r="O203" s="81"/>
      <c r="P203" s="81"/>
      <c r="Q203" s="81"/>
      <c r="R203" s="81"/>
      <c r="S203" s="81"/>
      <c r="T203" s="82"/>
      <c r="AT203" s="18" t="s">
        <v>170</v>
      </c>
      <c r="AU203" s="18" t="s">
        <v>87</v>
      </c>
    </row>
    <row r="204" s="12" customFormat="1">
      <c r="B204" s="233"/>
      <c r="C204" s="234"/>
      <c r="D204" s="230" t="s">
        <v>172</v>
      </c>
      <c r="E204" s="235" t="s">
        <v>39</v>
      </c>
      <c r="F204" s="236" t="s">
        <v>377</v>
      </c>
      <c r="G204" s="234"/>
      <c r="H204" s="237">
        <v>180.90000000000001</v>
      </c>
      <c r="I204" s="238"/>
      <c r="J204" s="234"/>
      <c r="K204" s="234"/>
      <c r="L204" s="239"/>
      <c r="M204" s="240"/>
      <c r="N204" s="241"/>
      <c r="O204" s="241"/>
      <c r="P204" s="241"/>
      <c r="Q204" s="241"/>
      <c r="R204" s="241"/>
      <c r="S204" s="241"/>
      <c r="T204" s="242"/>
      <c r="AT204" s="243" t="s">
        <v>172</v>
      </c>
      <c r="AU204" s="243" t="s">
        <v>87</v>
      </c>
      <c r="AV204" s="12" t="s">
        <v>89</v>
      </c>
      <c r="AW204" s="12" t="s">
        <v>41</v>
      </c>
      <c r="AX204" s="12" t="s">
        <v>87</v>
      </c>
      <c r="AY204" s="243" t="s">
        <v>161</v>
      </c>
    </row>
    <row r="205" s="1" customFormat="1" ht="22.5" customHeight="1">
      <c r="B205" s="40"/>
      <c r="C205" s="218" t="s">
        <v>357</v>
      </c>
      <c r="D205" s="218" t="s">
        <v>164</v>
      </c>
      <c r="E205" s="219" t="s">
        <v>342</v>
      </c>
      <c r="F205" s="220" t="s">
        <v>343</v>
      </c>
      <c r="G205" s="221" t="s">
        <v>295</v>
      </c>
      <c r="H205" s="222">
        <v>2880.616</v>
      </c>
      <c r="I205" s="223"/>
      <c r="J205" s="224">
        <f>ROUND(I205*H205,2)</f>
        <v>0</v>
      </c>
      <c r="K205" s="220" t="s">
        <v>167</v>
      </c>
      <c r="L205" s="45"/>
      <c r="M205" s="225" t="s">
        <v>39</v>
      </c>
      <c r="N205" s="226" t="s">
        <v>53</v>
      </c>
      <c r="O205" s="81"/>
      <c r="P205" s="227">
        <f>O205*H205</f>
        <v>0</v>
      </c>
      <c r="Q205" s="227">
        <v>0</v>
      </c>
      <c r="R205" s="227">
        <f>Q205*H205</f>
        <v>0</v>
      </c>
      <c r="S205" s="227">
        <v>0</v>
      </c>
      <c r="T205" s="228">
        <f>S205*H205</f>
        <v>0</v>
      </c>
      <c r="AR205" s="18" t="s">
        <v>312</v>
      </c>
      <c r="AT205" s="18" t="s">
        <v>164</v>
      </c>
      <c r="AU205" s="18" t="s">
        <v>87</v>
      </c>
      <c r="AY205" s="18" t="s">
        <v>161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8" t="s">
        <v>168</v>
      </c>
      <c r="BK205" s="229">
        <f>ROUND(I205*H205,2)</f>
        <v>0</v>
      </c>
      <c r="BL205" s="18" t="s">
        <v>312</v>
      </c>
      <c r="BM205" s="18" t="s">
        <v>537</v>
      </c>
    </row>
    <row r="206" s="1" customFormat="1">
      <c r="B206" s="40"/>
      <c r="C206" s="41"/>
      <c r="D206" s="230" t="s">
        <v>170</v>
      </c>
      <c r="E206" s="41"/>
      <c r="F206" s="231" t="s">
        <v>345</v>
      </c>
      <c r="G206" s="41"/>
      <c r="H206" s="41"/>
      <c r="I206" s="145"/>
      <c r="J206" s="41"/>
      <c r="K206" s="41"/>
      <c r="L206" s="45"/>
      <c r="M206" s="232"/>
      <c r="N206" s="81"/>
      <c r="O206" s="81"/>
      <c r="P206" s="81"/>
      <c r="Q206" s="81"/>
      <c r="R206" s="81"/>
      <c r="S206" s="81"/>
      <c r="T206" s="82"/>
      <c r="AT206" s="18" t="s">
        <v>170</v>
      </c>
      <c r="AU206" s="18" t="s">
        <v>87</v>
      </c>
    </row>
    <row r="207" s="12" customFormat="1">
      <c r="B207" s="233"/>
      <c r="C207" s="234"/>
      <c r="D207" s="230" t="s">
        <v>172</v>
      </c>
      <c r="E207" s="235" t="s">
        <v>39</v>
      </c>
      <c r="F207" s="236" t="s">
        <v>393</v>
      </c>
      <c r="G207" s="234"/>
      <c r="H207" s="237">
        <v>2880.616</v>
      </c>
      <c r="I207" s="238"/>
      <c r="J207" s="234"/>
      <c r="K207" s="234"/>
      <c r="L207" s="239"/>
      <c r="M207" s="240"/>
      <c r="N207" s="241"/>
      <c r="O207" s="241"/>
      <c r="P207" s="241"/>
      <c r="Q207" s="241"/>
      <c r="R207" s="241"/>
      <c r="S207" s="241"/>
      <c r="T207" s="242"/>
      <c r="AT207" s="243" t="s">
        <v>172</v>
      </c>
      <c r="AU207" s="243" t="s">
        <v>87</v>
      </c>
      <c r="AV207" s="12" t="s">
        <v>89</v>
      </c>
      <c r="AW207" s="12" t="s">
        <v>41</v>
      </c>
      <c r="AX207" s="12" t="s">
        <v>87</v>
      </c>
      <c r="AY207" s="243" t="s">
        <v>161</v>
      </c>
    </row>
    <row r="208" s="1" customFormat="1" ht="22.5" customHeight="1">
      <c r="B208" s="40"/>
      <c r="C208" s="218" t="s">
        <v>538</v>
      </c>
      <c r="D208" s="218" t="s">
        <v>164</v>
      </c>
      <c r="E208" s="219" t="s">
        <v>358</v>
      </c>
      <c r="F208" s="220" t="s">
        <v>359</v>
      </c>
      <c r="G208" s="221" t="s">
        <v>295</v>
      </c>
      <c r="H208" s="222">
        <v>180.90000000000001</v>
      </c>
      <c r="I208" s="223"/>
      <c r="J208" s="224">
        <f>ROUND(I208*H208,2)</f>
        <v>0</v>
      </c>
      <c r="K208" s="220" t="s">
        <v>167</v>
      </c>
      <c r="L208" s="45"/>
      <c r="M208" s="225" t="s">
        <v>39</v>
      </c>
      <c r="N208" s="226" t="s">
        <v>53</v>
      </c>
      <c r="O208" s="81"/>
      <c r="P208" s="227">
        <f>O208*H208</f>
        <v>0</v>
      </c>
      <c r="Q208" s="227">
        <v>0</v>
      </c>
      <c r="R208" s="227">
        <f>Q208*H208</f>
        <v>0</v>
      </c>
      <c r="S208" s="227">
        <v>0</v>
      </c>
      <c r="T208" s="228">
        <f>S208*H208</f>
        <v>0</v>
      </c>
      <c r="AR208" s="18" t="s">
        <v>312</v>
      </c>
      <c r="AT208" s="18" t="s">
        <v>164</v>
      </c>
      <c r="AU208" s="18" t="s">
        <v>87</v>
      </c>
      <c r="AY208" s="18" t="s">
        <v>161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8" t="s">
        <v>168</v>
      </c>
      <c r="BK208" s="229">
        <f>ROUND(I208*H208,2)</f>
        <v>0</v>
      </c>
      <c r="BL208" s="18" t="s">
        <v>312</v>
      </c>
      <c r="BM208" s="18" t="s">
        <v>539</v>
      </c>
    </row>
    <row r="209" s="1" customFormat="1">
      <c r="B209" s="40"/>
      <c r="C209" s="41"/>
      <c r="D209" s="230" t="s">
        <v>170</v>
      </c>
      <c r="E209" s="41"/>
      <c r="F209" s="231" t="s">
        <v>345</v>
      </c>
      <c r="G209" s="41"/>
      <c r="H209" s="41"/>
      <c r="I209" s="145"/>
      <c r="J209" s="41"/>
      <c r="K209" s="41"/>
      <c r="L209" s="45"/>
      <c r="M209" s="232"/>
      <c r="N209" s="81"/>
      <c r="O209" s="81"/>
      <c r="P209" s="81"/>
      <c r="Q209" s="81"/>
      <c r="R209" s="81"/>
      <c r="S209" s="81"/>
      <c r="T209" s="82"/>
      <c r="AT209" s="18" t="s">
        <v>170</v>
      </c>
      <c r="AU209" s="18" t="s">
        <v>87</v>
      </c>
    </row>
    <row r="210" s="12" customFormat="1">
      <c r="B210" s="233"/>
      <c r="C210" s="234"/>
      <c r="D210" s="230" t="s">
        <v>172</v>
      </c>
      <c r="E210" s="235" t="s">
        <v>39</v>
      </c>
      <c r="F210" s="236" t="s">
        <v>377</v>
      </c>
      <c r="G210" s="234"/>
      <c r="H210" s="237">
        <v>180.90000000000001</v>
      </c>
      <c r="I210" s="238"/>
      <c r="J210" s="234"/>
      <c r="K210" s="234"/>
      <c r="L210" s="239"/>
      <c r="M210" s="275"/>
      <c r="N210" s="276"/>
      <c r="O210" s="276"/>
      <c r="P210" s="276"/>
      <c r="Q210" s="276"/>
      <c r="R210" s="276"/>
      <c r="S210" s="276"/>
      <c r="T210" s="277"/>
      <c r="AT210" s="243" t="s">
        <v>172</v>
      </c>
      <c r="AU210" s="243" t="s">
        <v>87</v>
      </c>
      <c r="AV210" s="12" t="s">
        <v>89</v>
      </c>
      <c r="AW210" s="12" t="s">
        <v>41</v>
      </c>
      <c r="AX210" s="12" t="s">
        <v>87</v>
      </c>
      <c r="AY210" s="243" t="s">
        <v>161</v>
      </c>
    </row>
    <row r="211" s="1" customFormat="1" ht="6.96" customHeight="1">
      <c r="B211" s="59"/>
      <c r="C211" s="60"/>
      <c r="D211" s="60"/>
      <c r="E211" s="60"/>
      <c r="F211" s="60"/>
      <c r="G211" s="60"/>
      <c r="H211" s="60"/>
      <c r="I211" s="169"/>
      <c r="J211" s="60"/>
      <c r="K211" s="60"/>
      <c r="L211" s="45"/>
    </row>
  </sheetData>
  <sheetProtection sheet="1" autoFilter="0" formatColumns="0" formatRows="0" objects="1" scenarios="1" spinCount="100000" saltValue="izSgpPkwSFc8uXeeHMAN9TwKtXGv2CJUDb9oU/fZpH7AjpJQ9aIobEC1Bwc9EllpgLrcRLnIrG2vX6yJhDzjqA==" hashValue="S0rgMn95eEgYBMvIY1ZXqUPDO7e7pWZcFYyiGysuW3JdFxM+FYJHTFC0M4Bwzj96njU/M/CrNsJ8+WJo0+Ckjg==" algorithmName="SHA-512" password="CC35"/>
  <autoFilter ref="C87:K210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6:H76"/>
    <mergeCell ref="E78:H78"/>
    <mergeCell ref="E80:H80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" customWidth="1"/>
    <col min="2" max="2" width="1.67" customWidth="1"/>
    <col min="3" max="3" width="4.17" customWidth="1"/>
    <col min="4" max="4" width="4.33" customWidth="1"/>
    <col min="5" max="5" width="17.17" customWidth="1"/>
    <col min="6" max="6" width="100.83" customWidth="1"/>
    <col min="7" max="7" width="8.67" customWidth="1"/>
    <col min="8" max="8" width="11.17" customWidth="1"/>
    <col min="9" max="9" width="14.17" style="137" customWidth="1"/>
    <col min="10" max="10" width="23.5" customWidth="1"/>
    <col min="11" max="11" width="15.5" customWidth="1"/>
    <col min="12" max="12" width="9.33" customWidth="1"/>
    <col min="13" max="13" width="10.83" hidden="1" customWidth="1"/>
    <col min="14" max="14" width="9.33" hidden="1"/>
    <col min="15" max="15" width="14.17" hidden="1" customWidth="1"/>
    <col min="16" max="16" width="14.17" hidden="1" customWidth="1"/>
    <col min="17" max="17" width="14.17" hidden="1" customWidth="1"/>
    <col min="18" max="18" width="14.17" hidden="1" customWidth="1"/>
    <col min="19" max="19" width="14.17" hidden="1" customWidth="1"/>
    <col min="20" max="20" width="14.17" hidden="1" customWidth="1"/>
    <col min="21" max="21" width="16.33" hidden="1" customWidth="1"/>
    <col min="22" max="22" width="12.33" customWidth="1"/>
    <col min="23" max="23" width="16.33" customWidth="1"/>
    <col min="24" max="24" width="12.33" customWidth="1"/>
    <col min="25" max="25" width="15" customWidth="1"/>
    <col min="26" max="26" width="11" customWidth="1"/>
    <col min="27" max="27" width="15" customWidth="1"/>
    <col min="28" max="28" width="16.33" customWidth="1"/>
    <col min="29" max="29" width="11" customWidth="1"/>
    <col min="30" max="30" width="15" customWidth="1"/>
    <col min="31" max="31" width="16.33" customWidth="1"/>
    <col min="44" max="44" width="9.33" hidden="1"/>
    <col min="45" max="45" width="9.33" hidden="1"/>
    <col min="46" max="46" width="9.33" hidden="1"/>
    <col min="47" max="47" width="9.33" hidden="1"/>
    <col min="48" max="48" width="9.33" hidden="1"/>
    <col min="49" max="49" width="9.33" hidden="1"/>
    <col min="50" max="50" width="9.33" hidden="1"/>
    <col min="51" max="51" width="9.33" hidden="1"/>
    <col min="52" max="52" width="9.33" hidden="1"/>
    <col min="53" max="53" width="9.33" hidden="1"/>
    <col min="54" max="54" width="9.33" hidden="1"/>
    <col min="55" max="55" width="9.33" hidden="1"/>
    <col min="56" max="56" width="9.33" hidden="1"/>
    <col min="57" max="57" width="9.33" hidden="1"/>
    <col min="58" max="58" width="9.33" hidden="1"/>
    <col min="59" max="59" width="9.33" hidden="1"/>
    <col min="60" max="60" width="9.33" hidden="1"/>
    <col min="61" max="61" width="9.33" hidden="1"/>
    <col min="62" max="62" width="9.33" hidden="1"/>
    <col min="63" max="63" width="9.33" hidden="1"/>
    <col min="64" max="64" width="9.33" hidden="1"/>
    <col min="65" max="65" width="9.33" hidden="1"/>
  </cols>
  <sheetData>
    <row r="2" ht="36.96" customHeight="1">
      <c r="L2"/>
      <c r="AT2" s="18" t="s">
        <v>103</v>
      </c>
    </row>
    <row r="3" ht="6.96" customHeight="1">
      <c r="B3" s="139"/>
      <c r="C3" s="140"/>
      <c r="D3" s="140"/>
      <c r="E3" s="140"/>
      <c r="F3" s="140"/>
      <c r="G3" s="140"/>
      <c r="H3" s="140"/>
      <c r="I3" s="141"/>
      <c r="J3" s="140"/>
      <c r="K3" s="140"/>
      <c r="L3" s="21"/>
      <c r="AT3" s="18" t="s">
        <v>89</v>
      </c>
    </row>
    <row r="4" ht="24.96" customHeight="1">
      <c r="B4" s="21"/>
      <c r="D4" s="142" t="s">
        <v>111</v>
      </c>
      <c r="L4" s="21"/>
      <c r="M4" s="25" t="s">
        <v>10</v>
      </c>
      <c r="AT4" s="18" t="s">
        <v>41</v>
      </c>
    </row>
    <row r="5" ht="6.96" customHeight="1">
      <c r="B5" s="21"/>
      <c r="L5" s="21"/>
    </row>
    <row r="6" ht="12" customHeight="1">
      <c r="B6" s="21"/>
      <c r="D6" s="143" t="s">
        <v>16</v>
      </c>
      <c r="L6" s="21"/>
    </row>
    <row r="7" ht="16.5" customHeight="1">
      <c r="B7" s="21"/>
      <c r="E7" s="144" t="str">
        <f>'Rekapitulace stavby'!K6</f>
        <v>Oprava traťového úseku v km 8,0 - 10,174 (Herkules - Louka u Litvínova)</v>
      </c>
      <c r="F7" s="143"/>
      <c r="G7" s="143"/>
      <c r="H7" s="143"/>
      <c r="L7" s="21"/>
    </row>
    <row r="8" ht="12" customHeight="1">
      <c r="B8" s="21"/>
      <c r="D8" s="143" t="s">
        <v>126</v>
      </c>
      <c r="L8" s="21"/>
    </row>
    <row r="9" s="1" customFormat="1" ht="16.5" customHeight="1">
      <c r="B9" s="45"/>
      <c r="E9" s="144" t="s">
        <v>540</v>
      </c>
      <c r="F9" s="1"/>
      <c r="G9" s="1"/>
      <c r="H9" s="1"/>
      <c r="I9" s="145"/>
      <c r="L9" s="45"/>
    </row>
    <row r="10" s="1" customFormat="1" ht="12" customHeight="1">
      <c r="B10" s="45"/>
      <c r="D10" s="143" t="s">
        <v>134</v>
      </c>
      <c r="I10" s="145"/>
      <c r="L10" s="45"/>
    </row>
    <row r="11" s="1" customFormat="1" ht="36.96" customHeight="1">
      <c r="B11" s="45"/>
      <c r="E11" s="146" t="s">
        <v>541</v>
      </c>
      <c r="F11" s="1"/>
      <c r="G11" s="1"/>
      <c r="H11" s="1"/>
      <c r="I11" s="145"/>
      <c r="L11" s="45"/>
    </row>
    <row r="12" s="1" customFormat="1">
      <c r="B12" s="45"/>
      <c r="I12" s="145"/>
      <c r="L12" s="45"/>
    </row>
    <row r="13" s="1" customFormat="1" ht="12" customHeight="1">
      <c r="B13" s="45"/>
      <c r="D13" s="143" t="s">
        <v>18</v>
      </c>
      <c r="F13" s="18" t="s">
        <v>39</v>
      </c>
      <c r="I13" s="147" t="s">
        <v>20</v>
      </c>
      <c r="J13" s="18" t="s">
        <v>39</v>
      </c>
      <c r="L13" s="45"/>
    </row>
    <row r="14" s="1" customFormat="1" ht="12" customHeight="1">
      <c r="B14" s="45"/>
      <c r="D14" s="143" t="s">
        <v>22</v>
      </c>
      <c r="F14" s="18" t="s">
        <v>23</v>
      </c>
      <c r="I14" s="147" t="s">
        <v>24</v>
      </c>
      <c r="J14" s="148" t="str">
        <f>'Rekapitulace stavby'!AN8</f>
        <v>23. 1. 2019</v>
      </c>
      <c r="L14" s="45"/>
    </row>
    <row r="15" s="1" customFormat="1" ht="10.8" customHeight="1">
      <c r="B15" s="45"/>
      <c r="I15" s="145"/>
      <c r="L15" s="45"/>
    </row>
    <row r="16" s="1" customFormat="1" ht="12" customHeight="1">
      <c r="B16" s="45"/>
      <c r="D16" s="143" t="s">
        <v>30</v>
      </c>
      <c r="I16" s="147" t="s">
        <v>31</v>
      </c>
      <c r="J16" s="18" t="s">
        <v>32</v>
      </c>
      <c r="L16" s="45"/>
    </row>
    <row r="17" s="1" customFormat="1" ht="18" customHeight="1">
      <c r="B17" s="45"/>
      <c r="E17" s="18" t="s">
        <v>33</v>
      </c>
      <c r="I17" s="147" t="s">
        <v>34</v>
      </c>
      <c r="J17" s="18" t="s">
        <v>35</v>
      </c>
      <c r="L17" s="45"/>
    </row>
    <row r="18" s="1" customFormat="1" ht="6.96" customHeight="1">
      <c r="B18" s="45"/>
      <c r="I18" s="145"/>
      <c r="L18" s="45"/>
    </row>
    <row r="19" s="1" customFormat="1" ht="12" customHeight="1">
      <c r="B19" s="45"/>
      <c r="D19" s="143" t="s">
        <v>36</v>
      </c>
      <c r="I19" s="147" t="s">
        <v>31</v>
      </c>
      <c r="J19" s="34" t="str">
        <f>'Rekapitulace stavby'!AN13</f>
        <v>Vyplň údaj</v>
      </c>
      <c r="L19" s="45"/>
    </row>
    <row r="20" s="1" customFormat="1" ht="18" customHeight="1">
      <c r="B20" s="45"/>
      <c r="E20" s="34" t="str">
        <f>'Rekapitulace stavby'!E14</f>
        <v>Vyplň údaj</v>
      </c>
      <c r="F20" s="18"/>
      <c r="G20" s="18"/>
      <c r="H20" s="18"/>
      <c r="I20" s="147" t="s">
        <v>34</v>
      </c>
      <c r="J20" s="34" t="str">
        <f>'Rekapitulace stavby'!AN14</f>
        <v>Vyplň údaj</v>
      </c>
      <c r="L20" s="45"/>
    </row>
    <row r="21" s="1" customFormat="1" ht="6.96" customHeight="1">
      <c r="B21" s="45"/>
      <c r="I21" s="145"/>
      <c r="L21" s="45"/>
    </row>
    <row r="22" s="1" customFormat="1" ht="12" customHeight="1">
      <c r="B22" s="45"/>
      <c r="D22" s="143" t="s">
        <v>38</v>
      </c>
      <c r="I22" s="147" t="s">
        <v>31</v>
      </c>
      <c r="J22" s="18" t="str">
        <f>IF('Rekapitulace stavby'!AN16="","",'Rekapitulace stavby'!AN16)</f>
        <v/>
      </c>
      <c r="L22" s="45"/>
    </row>
    <row r="23" s="1" customFormat="1" ht="18" customHeight="1">
      <c r="B23" s="45"/>
      <c r="E23" s="18" t="str">
        <f>IF('Rekapitulace stavby'!E17="","",'Rekapitulace stavby'!E17)</f>
        <v xml:space="preserve"> </v>
      </c>
      <c r="I23" s="147" t="s">
        <v>34</v>
      </c>
      <c r="J23" s="18" t="str">
        <f>IF('Rekapitulace stavby'!AN17="","",'Rekapitulace stavby'!AN17)</f>
        <v/>
      </c>
      <c r="L23" s="45"/>
    </row>
    <row r="24" s="1" customFormat="1" ht="6.96" customHeight="1">
      <c r="B24" s="45"/>
      <c r="I24" s="145"/>
      <c r="L24" s="45"/>
    </row>
    <row r="25" s="1" customFormat="1" ht="12" customHeight="1">
      <c r="B25" s="45"/>
      <c r="D25" s="143" t="s">
        <v>42</v>
      </c>
      <c r="I25" s="147" t="s">
        <v>31</v>
      </c>
      <c r="J25" s="18" t="s">
        <v>39</v>
      </c>
      <c r="L25" s="45"/>
    </row>
    <row r="26" s="1" customFormat="1" ht="18" customHeight="1">
      <c r="B26" s="45"/>
      <c r="E26" s="18" t="s">
        <v>43</v>
      </c>
      <c r="I26" s="147" t="s">
        <v>34</v>
      </c>
      <c r="J26" s="18" t="s">
        <v>39</v>
      </c>
      <c r="L26" s="45"/>
    </row>
    <row r="27" s="1" customFormat="1" ht="6.96" customHeight="1">
      <c r="B27" s="45"/>
      <c r="I27" s="145"/>
      <c r="L27" s="45"/>
    </row>
    <row r="28" s="1" customFormat="1" ht="12" customHeight="1">
      <c r="B28" s="45"/>
      <c r="D28" s="143" t="s">
        <v>44</v>
      </c>
      <c r="I28" s="145"/>
      <c r="L28" s="45"/>
    </row>
    <row r="29" s="7" customFormat="1" ht="45" customHeight="1">
      <c r="B29" s="149"/>
      <c r="E29" s="150" t="s">
        <v>45</v>
      </c>
      <c r="F29" s="150"/>
      <c r="G29" s="150"/>
      <c r="H29" s="150"/>
      <c r="I29" s="151"/>
      <c r="L29" s="149"/>
    </row>
    <row r="30" s="1" customFormat="1" ht="6.96" customHeight="1">
      <c r="B30" s="45"/>
      <c r="I30" s="145"/>
      <c r="L30" s="45"/>
    </row>
    <row r="31" s="1" customFormat="1" ht="6.96" customHeight="1">
      <c r="B31" s="45"/>
      <c r="D31" s="73"/>
      <c r="E31" s="73"/>
      <c r="F31" s="73"/>
      <c r="G31" s="73"/>
      <c r="H31" s="73"/>
      <c r="I31" s="152"/>
      <c r="J31" s="73"/>
      <c r="K31" s="73"/>
      <c r="L31" s="45"/>
    </row>
    <row r="32" s="1" customFormat="1" ht="25.44" customHeight="1">
      <c r="B32" s="45"/>
      <c r="D32" s="153" t="s">
        <v>46</v>
      </c>
      <c r="I32" s="145"/>
      <c r="J32" s="154">
        <f>ROUND(J86, 2)</f>
        <v>0</v>
      </c>
      <c r="L32" s="45"/>
    </row>
    <row r="33" s="1" customFormat="1" ht="6.96" customHeight="1">
      <c r="B33" s="45"/>
      <c r="D33" s="73"/>
      <c r="E33" s="73"/>
      <c r="F33" s="73"/>
      <c r="G33" s="73"/>
      <c r="H33" s="73"/>
      <c r="I33" s="152"/>
      <c r="J33" s="73"/>
      <c r="K33" s="73"/>
      <c r="L33" s="45"/>
    </row>
    <row r="34" s="1" customFormat="1" ht="14.4" customHeight="1">
      <c r="B34" s="45"/>
      <c r="F34" s="155" t="s">
        <v>48</v>
      </c>
      <c r="I34" s="156" t="s">
        <v>47</v>
      </c>
      <c r="J34" s="155" t="s">
        <v>49</v>
      </c>
      <c r="L34" s="45"/>
    </row>
    <row r="35" hidden="1" s="1" customFormat="1" ht="14.4" customHeight="1">
      <c r="B35" s="45"/>
      <c r="D35" s="143" t="s">
        <v>50</v>
      </c>
      <c r="E35" s="143" t="s">
        <v>51</v>
      </c>
      <c r="F35" s="157">
        <f>ROUND((SUM(BE86:BE101)),  2)</f>
        <v>0</v>
      </c>
      <c r="I35" s="158">
        <v>0.20999999999999999</v>
      </c>
      <c r="J35" s="157">
        <f>ROUND(((SUM(BE86:BE101))*I35),  2)</f>
        <v>0</v>
      </c>
      <c r="L35" s="45"/>
    </row>
    <row r="36" hidden="1" s="1" customFormat="1" ht="14.4" customHeight="1">
      <c r="B36" s="45"/>
      <c r="E36" s="143" t="s">
        <v>52</v>
      </c>
      <c r="F36" s="157">
        <f>ROUND((SUM(BF86:BF101)),  2)</f>
        <v>0</v>
      </c>
      <c r="I36" s="158">
        <v>0.14999999999999999</v>
      </c>
      <c r="J36" s="157">
        <f>ROUND(((SUM(BF86:BF101))*I36),  2)</f>
        <v>0</v>
      </c>
      <c r="L36" s="45"/>
    </row>
    <row r="37" s="1" customFormat="1" ht="14.4" customHeight="1">
      <c r="B37" s="45"/>
      <c r="D37" s="143" t="s">
        <v>50</v>
      </c>
      <c r="E37" s="143" t="s">
        <v>53</v>
      </c>
      <c r="F37" s="157">
        <f>ROUND((SUM(BG86:BG101)),  2)</f>
        <v>0</v>
      </c>
      <c r="I37" s="158">
        <v>0.20999999999999999</v>
      </c>
      <c r="J37" s="157">
        <f>0</f>
        <v>0</v>
      </c>
      <c r="L37" s="45"/>
    </row>
    <row r="38" s="1" customFormat="1" ht="14.4" customHeight="1">
      <c r="B38" s="45"/>
      <c r="E38" s="143" t="s">
        <v>54</v>
      </c>
      <c r="F38" s="157">
        <f>ROUND((SUM(BH86:BH101)),  2)</f>
        <v>0</v>
      </c>
      <c r="I38" s="158">
        <v>0.14999999999999999</v>
      </c>
      <c r="J38" s="157">
        <f>0</f>
        <v>0</v>
      </c>
      <c r="L38" s="45"/>
    </row>
    <row r="39" hidden="1" s="1" customFormat="1" ht="14.4" customHeight="1">
      <c r="B39" s="45"/>
      <c r="E39" s="143" t="s">
        <v>55</v>
      </c>
      <c r="F39" s="157">
        <f>ROUND((SUM(BI86:BI101)),  2)</f>
        <v>0</v>
      </c>
      <c r="I39" s="158">
        <v>0</v>
      </c>
      <c r="J39" s="157">
        <f>0</f>
        <v>0</v>
      </c>
      <c r="L39" s="45"/>
    </row>
    <row r="40" s="1" customFormat="1" ht="6.96" customHeight="1">
      <c r="B40" s="45"/>
      <c r="I40" s="145"/>
      <c r="L40" s="45"/>
    </row>
    <row r="41" s="1" customFormat="1" ht="25.44" customHeight="1">
      <c r="B41" s="45"/>
      <c r="C41" s="159"/>
      <c r="D41" s="160" t="s">
        <v>56</v>
      </c>
      <c r="E41" s="161"/>
      <c r="F41" s="161"/>
      <c r="G41" s="162" t="s">
        <v>57</v>
      </c>
      <c r="H41" s="163" t="s">
        <v>58</v>
      </c>
      <c r="I41" s="164"/>
      <c r="J41" s="165">
        <f>SUM(J32:J39)</f>
        <v>0</v>
      </c>
      <c r="K41" s="166"/>
      <c r="L41" s="45"/>
    </row>
    <row r="42" s="1" customFormat="1" ht="14.4" customHeight="1">
      <c r="B42" s="167"/>
      <c r="C42" s="168"/>
      <c r="D42" s="168"/>
      <c r="E42" s="168"/>
      <c r="F42" s="168"/>
      <c r="G42" s="168"/>
      <c r="H42" s="168"/>
      <c r="I42" s="169"/>
      <c r="J42" s="168"/>
      <c r="K42" s="168"/>
      <c r="L42" s="45"/>
    </row>
    <row r="46" s="1" customFormat="1" ht="6.96" customHeight="1">
      <c r="B46" s="170"/>
      <c r="C46" s="171"/>
      <c r="D46" s="171"/>
      <c r="E46" s="171"/>
      <c r="F46" s="171"/>
      <c r="G46" s="171"/>
      <c r="H46" s="171"/>
      <c r="I46" s="172"/>
      <c r="J46" s="171"/>
      <c r="K46" s="171"/>
      <c r="L46" s="45"/>
    </row>
    <row r="47" s="1" customFormat="1" ht="24.96" customHeight="1">
      <c r="B47" s="40"/>
      <c r="C47" s="24" t="s">
        <v>139</v>
      </c>
      <c r="D47" s="41"/>
      <c r="E47" s="41"/>
      <c r="F47" s="41"/>
      <c r="G47" s="41"/>
      <c r="H47" s="41"/>
      <c r="I47" s="145"/>
      <c r="J47" s="41"/>
      <c r="K47" s="41"/>
      <c r="L47" s="45"/>
    </row>
    <row r="48" s="1" customFormat="1" ht="6.96" customHeight="1">
      <c r="B48" s="40"/>
      <c r="C48" s="41"/>
      <c r="D48" s="41"/>
      <c r="E48" s="41"/>
      <c r="F48" s="41"/>
      <c r="G48" s="41"/>
      <c r="H48" s="41"/>
      <c r="I48" s="145"/>
      <c r="J48" s="41"/>
      <c r="K48" s="41"/>
      <c r="L48" s="45"/>
    </row>
    <row r="49" s="1" customFormat="1" ht="12" customHeight="1">
      <c r="B49" s="40"/>
      <c r="C49" s="33" t="s">
        <v>16</v>
      </c>
      <c r="D49" s="41"/>
      <c r="E49" s="41"/>
      <c r="F49" s="41"/>
      <c r="G49" s="41"/>
      <c r="H49" s="41"/>
      <c r="I49" s="145"/>
      <c r="J49" s="41"/>
      <c r="K49" s="41"/>
      <c r="L49" s="45"/>
    </row>
    <row r="50" s="1" customFormat="1" ht="16.5" customHeight="1">
      <c r="B50" s="40"/>
      <c r="C50" s="41"/>
      <c r="D50" s="41"/>
      <c r="E50" s="173" t="str">
        <f>E7</f>
        <v>Oprava traťového úseku v km 8,0 - 10,174 (Herkules - Louka u Litvínova)</v>
      </c>
      <c r="F50" s="33"/>
      <c r="G50" s="33"/>
      <c r="H50" s="33"/>
      <c r="I50" s="145"/>
      <c r="J50" s="41"/>
      <c r="K50" s="41"/>
      <c r="L50" s="45"/>
    </row>
    <row r="51" ht="12" customHeight="1">
      <c r="B51" s="22"/>
      <c r="C51" s="33" t="s">
        <v>126</v>
      </c>
      <c r="D51" s="23"/>
      <c r="E51" s="23"/>
      <c r="F51" s="23"/>
      <c r="G51" s="23"/>
      <c r="H51" s="23"/>
      <c r="I51" s="137"/>
      <c r="J51" s="23"/>
      <c r="K51" s="23"/>
      <c r="L51" s="21"/>
    </row>
    <row r="52" s="1" customFormat="1" ht="16.5" customHeight="1">
      <c r="B52" s="40"/>
      <c r="C52" s="41"/>
      <c r="D52" s="41"/>
      <c r="E52" s="173" t="s">
        <v>540</v>
      </c>
      <c r="F52" s="41"/>
      <c r="G52" s="41"/>
      <c r="H52" s="41"/>
      <c r="I52" s="145"/>
      <c r="J52" s="41"/>
      <c r="K52" s="41"/>
      <c r="L52" s="45"/>
    </row>
    <row r="53" s="1" customFormat="1" ht="12" customHeight="1">
      <c r="B53" s="40"/>
      <c r="C53" s="33" t="s">
        <v>134</v>
      </c>
      <c r="D53" s="41"/>
      <c r="E53" s="41"/>
      <c r="F53" s="41"/>
      <c r="G53" s="41"/>
      <c r="H53" s="41"/>
      <c r="I53" s="145"/>
      <c r="J53" s="41"/>
      <c r="K53" s="41"/>
      <c r="L53" s="45"/>
    </row>
    <row r="54" s="1" customFormat="1" ht="16.5" customHeight="1">
      <c r="B54" s="40"/>
      <c r="C54" s="41"/>
      <c r="D54" s="41"/>
      <c r="E54" s="66" t="str">
        <f>E11</f>
        <v>Č21 - VRN</v>
      </c>
      <c r="F54" s="41"/>
      <c r="G54" s="41"/>
      <c r="H54" s="41"/>
      <c r="I54" s="145"/>
      <c r="J54" s="41"/>
      <c r="K54" s="41"/>
      <c r="L54" s="45"/>
    </row>
    <row r="55" s="1" customFormat="1" ht="6.96" customHeight="1">
      <c r="B55" s="40"/>
      <c r="C55" s="41"/>
      <c r="D55" s="41"/>
      <c r="E55" s="41"/>
      <c r="F55" s="41"/>
      <c r="G55" s="41"/>
      <c r="H55" s="41"/>
      <c r="I55" s="145"/>
      <c r="J55" s="41"/>
      <c r="K55" s="41"/>
      <c r="L55" s="45"/>
    </row>
    <row r="56" s="1" customFormat="1" ht="12" customHeight="1">
      <c r="B56" s="40"/>
      <c r="C56" s="33" t="s">
        <v>22</v>
      </c>
      <c r="D56" s="41"/>
      <c r="E56" s="41"/>
      <c r="F56" s="28" t="str">
        <f>F14</f>
        <v>železniční trať Herkules - Louka u Litvínova</v>
      </c>
      <c r="G56" s="41"/>
      <c r="H56" s="41"/>
      <c r="I56" s="147" t="s">
        <v>24</v>
      </c>
      <c r="J56" s="69" t="str">
        <f>IF(J14="","",J14)</f>
        <v>23. 1. 2019</v>
      </c>
      <c r="K56" s="41"/>
      <c r="L56" s="45"/>
    </row>
    <row r="57" s="1" customFormat="1" ht="6.96" customHeight="1">
      <c r="B57" s="40"/>
      <c r="C57" s="41"/>
      <c r="D57" s="41"/>
      <c r="E57" s="41"/>
      <c r="F57" s="41"/>
      <c r="G57" s="41"/>
      <c r="H57" s="41"/>
      <c r="I57" s="145"/>
      <c r="J57" s="41"/>
      <c r="K57" s="41"/>
      <c r="L57" s="45"/>
    </row>
    <row r="58" s="1" customFormat="1" ht="13.65" customHeight="1">
      <c r="B58" s="40"/>
      <c r="C58" s="33" t="s">
        <v>30</v>
      </c>
      <c r="D58" s="41"/>
      <c r="E58" s="41"/>
      <c r="F58" s="28" t="str">
        <f>E17</f>
        <v>SŽDC s.o., OŘ UNL, ST Most</v>
      </c>
      <c r="G58" s="41"/>
      <c r="H58" s="41"/>
      <c r="I58" s="147" t="s">
        <v>38</v>
      </c>
      <c r="J58" s="38" t="str">
        <f>E23</f>
        <v xml:space="preserve"> </v>
      </c>
      <c r="K58" s="41"/>
      <c r="L58" s="45"/>
    </row>
    <row r="59" s="1" customFormat="1" ht="38.55" customHeight="1">
      <c r="B59" s="40"/>
      <c r="C59" s="33" t="s">
        <v>36</v>
      </c>
      <c r="D59" s="41"/>
      <c r="E59" s="41"/>
      <c r="F59" s="28" t="str">
        <f>IF(E20="","",E20)</f>
        <v>Vyplň údaj</v>
      </c>
      <c r="G59" s="41"/>
      <c r="H59" s="41"/>
      <c r="I59" s="147" t="s">
        <v>42</v>
      </c>
      <c r="J59" s="38" t="str">
        <f>E26</f>
        <v>Ing. Horák Jiří, horak@szdc.cz, 602155923</v>
      </c>
      <c r="K59" s="41"/>
      <c r="L59" s="45"/>
    </row>
    <row r="60" s="1" customFormat="1" ht="10.32" customHeight="1">
      <c r="B60" s="40"/>
      <c r="C60" s="41"/>
      <c r="D60" s="41"/>
      <c r="E60" s="41"/>
      <c r="F60" s="41"/>
      <c r="G60" s="41"/>
      <c r="H60" s="41"/>
      <c r="I60" s="145"/>
      <c r="J60" s="41"/>
      <c r="K60" s="41"/>
      <c r="L60" s="45"/>
    </row>
    <row r="61" s="1" customFormat="1" ht="29.28" customHeight="1">
      <c r="B61" s="40"/>
      <c r="C61" s="174" t="s">
        <v>140</v>
      </c>
      <c r="D61" s="175"/>
      <c r="E61" s="175"/>
      <c r="F61" s="175"/>
      <c r="G61" s="175"/>
      <c r="H61" s="175"/>
      <c r="I61" s="176"/>
      <c r="J61" s="177" t="s">
        <v>141</v>
      </c>
      <c r="K61" s="175"/>
      <c r="L61" s="45"/>
    </row>
    <row r="62" s="1" customFormat="1" ht="10.32" customHeight="1">
      <c r="B62" s="40"/>
      <c r="C62" s="41"/>
      <c r="D62" s="41"/>
      <c r="E62" s="41"/>
      <c r="F62" s="41"/>
      <c r="G62" s="41"/>
      <c r="H62" s="41"/>
      <c r="I62" s="145"/>
      <c r="J62" s="41"/>
      <c r="K62" s="41"/>
      <c r="L62" s="45"/>
    </row>
    <row r="63" s="1" customFormat="1" ht="22.8" customHeight="1">
      <c r="B63" s="40"/>
      <c r="C63" s="178" t="s">
        <v>78</v>
      </c>
      <c r="D63" s="41"/>
      <c r="E63" s="41"/>
      <c r="F63" s="41"/>
      <c r="G63" s="41"/>
      <c r="H63" s="41"/>
      <c r="I63" s="145"/>
      <c r="J63" s="99">
        <f>J86</f>
        <v>0</v>
      </c>
      <c r="K63" s="41"/>
      <c r="L63" s="45"/>
      <c r="AU63" s="18" t="s">
        <v>142</v>
      </c>
    </row>
    <row r="64" s="8" customFormat="1" ht="24.96" customHeight="1">
      <c r="B64" s="179"/>
      <c r="C64" s="180"/>
      <c r="D64" s="181" t="s">
        <v>542</v>
      </c>
      <c r="E64" s="182"/>
      <c r="F64" s="182"/>
      <c r="G64" s="182"/>
      <c r="H64" s="182"/>
      <c r="I64" s="183"/>
      <c r="J64" s="184">
        <f>J87</f>
        <v>0</v>
      </c>
      <c r="K64" s="180"/>
      <c r="L64" s="185"/>
    </row>
    <row r="65" s="1" customFormat="1" ht="21.84" customHeight="1">
      <c r="B65" s="40"/>
      <c r="C65" s="41"/>
      <c r="D65" s="41"/>
      <c r="E65" s="41"/>
      <c r="F65" s="41"/>
      <c r="G65" s="41"/>
      <c r="H65" s="41"/>
      <c r="I65" s="145"/>
      <c r="J65" s="41"/>
      <c r="K65" s="41"/>
      <c r="L65" s="45"/>
    </row>
    <row r="66" s="1" customFormat="1" ht="6.96" customHeight="1">
      <c r="B66" s="59"/>
      <c r="C66" s="60"/>
      <c r="D66" s="60"/>
      <c r="E66" s="60"/>
      <c r="F66" s="60"/>
      <c r="G66" s="60"/>
      <c r="H66" s="60"/>
      <c r="I66" s="169"/>
      <c r="J66" s="60"/>
      <c r="K66" s="60"/>
      <c r="L66" s="45"/>
    </row>
    <row r="70" s="1" customFormat="1" ht="6.96" customHeight="1">
      <c r="B70" s="61"/>
      <c r="C70" s="62"/>
      <c r="D70" s="62"/>
      <c r="E70" s="62"/>
      <c r="F70" s="62"/>
      <c r="G70" s="62"/>
      <c r="H70" s="62"/>
      <c r="I70" s="172"/>
      <c r="J70" s="62"/>
      <c r="K70" s="62"/>
      <c r="L70" s="45"/>
    </row>
    <row r="71" s="1" customFormat="1" ht="24.96" customHeight="1">
      <c r="B71" s="40"/>
      <c r="C71" s="24" t="s">
        <v>146</v>
      </c>
      <c r="D71" s="41"/>
      <c r="E71" s="41"/>
      <c r="F71" s="41"/>
      <c r="G71" s="41"/>
      <c r="H71" s="41"/>
      <c r="I71" s="145"/>
      <c r="J71" s="41"/>
      <c r="K71" s="41"/>
      <c r="L71" s="45"/>
    </row>
    <row r="72" s="1" customFormat="1" ht="6.96" customHeight="1">
      <c r="B72" s="40"/>
      <c r="C72" s="41"/>
      <c r="D72" s="41"/>
      <c r="E72" s="41"/>
      <c r="F72" s="41"/>
      <c r="G72" s="41"/>
      <c r="H72" s="41"/>
      <c r="I72" s="145"/>
      <c r="J72" s="41"/>
      <c r="K72" s="41"/>
      <c r="L72" s="45"/>
    </row>
    <row r="73" s="1" customFormat="1" ht="12" customHeight="1">
      <c r="B73" s="40"/>
      <c r="C73" s="33" t="s">
        <v>16</v>
      </c>
      <c r="D73" s="41"/>
      <c r="E73" s="41"/>
      <c r="F73" s="41"/>
      <c r="G73" s="41"/>
      <c r="H73" s="41"/>
      <c r="I73" s="145"/>
      <c r="J73" s="41"/>
      <c r="K73" s="41"/>
      <c r="L73" s="45"/>
    </row>
    <row r="74" s="1" customFormat="1" ht="16.5" customHeight="1">
      <c r="B74" s="40"/>
      <c r="C74" s="41"/>
      <c r="D74" s="41"/>
      <c r="E74" s="173" t="str">
        <f>E7</f>
        <v>Oprava traťového úseku v km 8,0 - 10,174 (Herkules - Louka u Litvínova)</v>
      </c>
      <c r="F74" s="33"/>
      <c r="G74" s="33"/>
      <c r="H74" s="33"/>
      <c r="I74" s="145"/>
      <c r="J74" s="41"/>
      <c r="K74" s="41"/>
      <c r="L74" s="45"/>
    </row>
    <row r="75" ht="12" customHeight="1">
      <c r="B75" s="22"/>
      <c r="C75" s="33" t="s">
        <v>126</v>
      </c>
      <c r="D75" s="23"/>
      <c r="E75" s="23"/>
      <c r="F75" s="23"/>
      <c r="G75" s="23"/>
      <c r="H75" s="23"/>
      <c r="I75" s="137"/>
      <c r="J75" s="23"/>
      <c r="K75" s="23"/>
      <c r="L75" s="21"/>
    </row>
    <row r="76" s="1" customFormat="1" ht="16.5" customHeight="1">
      <c r="B76" s="40"/>
      <c r="C76" s="41"/>
      <c r="D76" s="41"/>
      <c r="E76" s="173" t="s">
        <v>540</v>
      </c>
      <c r="F76" s="41"/>
      <c r="G76" s="41"/>
      <c r="H76" s="41"/>
      <c r="I76" s="145"/>
      <c r="J76" s="41"/>
      <c r="K76" s="41"/>
      <c r="L76" s="45"/>
    </row>
    <row r="77" s="1" customFormat="1" ht="12" customHeight="1">
      <c r="B77" s="40"/>
      <c r="C77" s="33" t="s">
        <v>134</v>
      </c>
      <c r="D77" s="41"/>
      <c r="E77" s="41"/>
      <c r="F77" s="41"/>
      <c r="G77" s="41"/>
      <c r="H77" s="41"/>
      <c r="I77" s="145"/>
      <c r="J77" s="41"/>
      <c r="K77" s="41"/>
      <c r="L77" s="45"/>
    </row>
    <row r="78" s="1" customFormat="1" ht="16.5" customHeight="1">
      <c r="B78" s="40"/>
      <c r="C78" s="41"/>
      <c r="D78" s="41"/>
      <c r="E78" s="66" t="str">
        <f>E11</f>
        <v>Č21 - VRN</v>
      </c>
      <c r="F78" s="41"/>
      <c r="G78" s="41"/>
      <c r="H78" s="41"/>
      <c r="I78" s="145"/>
      <c r="J78" s="41"/>
      <c r="K78" s="41"/>
      <c r="L78" s="45"/>
    </row>
    <row r="79" s="1" customFormat="1" ht="6.96" customHeight="1">
      <c r="B79" s="40"/>
      <c r="C79" s="41"/>
      <c r="D79" s="41"/>
      <c r="E79" s="41"/>
      <c r="F79" s="41"/>
      <c r="G79" s="41"/>
      <c r="H79" s="41"/>
      <c r="I79" s="145"/>
      <c r="J79" s="41"/>
      <c r="K79" s="41"/>
      <c r="L79" s="45"/>
    </row>
    <row r="80" s="1" customFormat="1" ht="12" customHeight="1">
      <c r="B80" s="40"/>
      <c r="C80" s="33" t="s">
        <v>22</v>
      </c>
      <c r="D80" s="41"/>
      <c r="E80" s="41"/>
      <c r="F80" s="28" t="str">
        <f>F14</f>
        <v>železniční trať Herkules - Louka u Litvínova</v>
      </c>
      <c r="G80" s="41"/>
      <c r="H80" s="41"/>
      <c r="I80" s="147" t="s">
        <v>24</v>
      </c>
      <c r="J80" s="69" t="str">
        <f>IF(J14="","",J14)</f>
        <v>23. 1. 2019</v>
      </c>
      <c r="K80" s="41"/>
      <c r="L80" s="45"/>
    </row>
    <row r="81" s="1" customFormat="1" ht="6.96" customHeight="1">
      <c r="B81" s="40"/>
      <c r="C81" s="41"/>
      <c r="D81" s="41"/>
      <c r="E81" s="41"/>
      <c r="F81" s="41"/>
      <c r="G81" s="41"/>
      <c r="H81" s="41"/>
      <c r="I81" s="145"/>
      <c r="J81" s="41"/>
      <c r="K81" s="41"/>
      <c r="L81" s="45"/>
    </row>
    <row r="82" s="1" customFormat="1" ht="13.65" customHeight="1">
      <c r="B82" s="40"/>
      <c r="C82" s="33" t="s">
        <v>30</v>
      </c>
      <c r="D82" s="41"/>
      <c r="E82" s="41"/>
      <c r="F82" s="28" t="str">
        <f>E17</f>
        <v>SŽDC s.o., OŘ UNL, ST Most</v>
      </c>
      <c r="G82" s="41"/>
      <c r="H82" s="41"/>
      <c r="I82" s="147" t="s">
        <v>38</v>
      </c>
      <c r="J82" s="38" t="str">
        <f>E23</f>
        <v xml:space="preserve"> </v>
      </c>
      <c r="K82" s="41"/>
      <c r="L82" s="45"/>
    </row>
    <row r="83" s="1" customFormat="1" ht="38.55" customHeight="1">
      <c r="B83" s="40"/>
      <c r="C83" s="33" t="s">
        <v>36</v>
      </c>
      <c r="D83" s="41"/>
      <c r="E83" s="41"/>
      <c r="F83" s="28" t="str">
        <f>IF(E20="","",E20)</f>
        <v>Vyplň údaj</v>
      </c>
      <c r="G83" s="41"/>
      <c r="H83" s="41"/>
      <c r="I83" s="147" t="s">
        <v>42</v>
      </c>
      <c r="J83" s="38" t="str">
        <f>E26</f>
        <v>Ing. Horák Jiří, horak@szdc.cz, 602155923</v>
      </c>
      <c r="K83" s="41"/>
      <c r="L83" s="45"/>
    </row>
    <row r="84" s="1" customFormat="1" ht="10.32" customHeight="1">
      <c r="B84" s="40"/>
      <c r="C84" s="41"/>
      <c r="D84" s="41"/>
      <c r="E84" s="41"/>
      <c r="F84" s="41"/>
      <c r="G84" s="41"/>
      <c r="H84" s="41"/>
      <c r="I84" s="145"/>
      <c r="J84" s="41"/>
      <c r="K84" s="41"/>
      <c r="L84" s="45"/>
    </row>
    <row r="85" s="10" customFormat="1" ht="29.28" customHeight="1">
      <c r="B85" s="192"/>
      <c r="C85" s="193" t="s">
        <v>147</v>
      </c>
      <c r="D85" s="194" t="s">
        <v>65</v>
      </c>
      <c r="E85" s="194" t="s">
        <v>61</v>
      </c>
      <c r="F85" s="194" t="s">
        <v>62</v>
      </c>
      <c r="G85" s="194" t="s">
        <v>148</v>
      </c>
      <c r="H85" s="194" t="s">
        <v>149</v>
      </c>
      <c r="I85" s="195" t="s">
        <v>150</v>
      </c>
      <c r="J85" s="194" t="s">
        <v>141</v>
      </c>
      <c r="K85" s="196" t="s">
        <v>151</v>
      </c>
      <c r="L85" s="197"/>
      <c r="M85" s="89" t="s">
        <v>39</v>
      </c>
      <c r="N85" s="90" t="s">
        <v>50</v>
      </c>
      <c r="O85" s="90" t="s">
        <v>152</v>
      </c>
      <c r="P85" s="90" t="s">
        <v>153</v>
      </c>
      <c r="Q85" s="90" t="s">
        <v>154</v>
      </c>
      <c r="R85" s="90" t="s">
        <v>155</v>
      </c>
      <c r="S85" s="90" t="s">
        <v>156</v>
      </c>
      <c r="T85" s="91" t="s">
        <v>157</v>
      </c>
    </row>
    <row r="86" s="1" customFormat="1" ht="22.8" customHeight="1">
      <c r="B86" s="40"/>
      <c r="C86" s="96" t="s">
        <v>158</v>
      </c>
      <c r="D86" s="41"/>
      <c r="E86" s="41"/>
      <c r="F86" s="41"/>
      <c r="G86" s="41"/>
      <c r="H86" s="41"/>
      <c r="I86" s="145"/>
      <c r="J86" s="198">
        <f>BK86</f>
        <v>0</v>
      </c>
      <c r="K86" s="41"/>
      <c r="L86" s="45"/>
      <c r="M86" s="92"/>
      <c r="N86" s="93"/>
      <c r="O86" s="93"/>
      <c r="P86" s="199">
        <f>P87</f>
        <v>0</v>
      </c>
      <c r="Q86" s="93"/>
      <c r="R86" s="199">
        <f>R87</f>
        <v>0</v>
      </c>
      <c r="S86" s="93"/>
      <c r="T86" s="200">
        <f>T87</f>
        <v>0</v>
      </c>
      <c r="AT86" s="18" t="s">
        <v>79</v>
      </c>
      <c r="AU86" s="18" t="s">
        <v>142</v>
      </c>
      <c r="BK86" s="201">
        <f>BK87</f>
        <v>0</v>
      </c>
    </row>
    <row r="87" s="11" customFormat="1" ht="25.92" customHeight="1">
      <c r="B87" s="202"/>
      <c r="C87" s="203"/>
      <c r="D87" s="204" t="s">
        <v>79</v>
      </c>
      <c r="E87" s="205" t="s">
        <v>102</v>
      </c>
      <c r="F87" s="205" t="s">
        <v>99</v>
      </c>
      <c r="G87" s="203"/>
      <c r="H87" s="203"/>
      <c r="I87" s="206"/>
      <c r="J87" s="207">
        <f>BK87</f>
        <v>0</v>
      </c>
      <c r="K87" s="203"/>
      <c r="L87" s="208"/>
      <c r="M87" s="209"/>
      <c r="N87" s="210"/>
      <c r="O87" s="210"/>
      <c r="P87" s="211">
        <f>SUM(P88:P101)</f>
        <v>0</v>
      </c>
      <c r="Q87" s="210"/>
      <c r="R87" s="211">
        <f>SUM(R88:R101)</f>
        <v>0</v>
      </c>
      <c r="S87" s="210"/>
      <c r="T87" s="212">
        <f>SUM(T88:T101)</f>
        <v>0</v>
      </c>
      <c r="AR87" s="213" t="s">
        <v>162</v>
      </c>
      <c r="AT87" s="214" t="s">
        <v>79</v>
      </c>
      <c r="AU87" s="214" t="s">
        <v>80</v>
      </c>
      <c r="AY87" s="213" t="s">
        <v>161</v>
      </c>
      <c r="BK87" s="215">
        <f>SUM(BK88:BK101)</f>
        <v>0</v>
      </c>
    </row>
    <row r="88" s="1" customFormat="1" ht="33.75" customHeight="1">
      <c r="B88" s="40"/>
      <c r="C88" s="218" t="s">
        <v>87</v>
      </c>
      <c r="D88" s="218" t="s">
        <v>164</v>
      </c>
      <c r="E88" s="219" t="s">
        <v>543</v>
      </c>
      <c r="F88" s="220" t="s">
        <v>544</v>
      </c>
      <c r="G88" s="221" t="s">
        <v>121</v>
      </c>
      <c r="H88" s="222">
        <v>0.71999999999999997</v>
      </c>
      <c r="I88" s="223"/>
      <c r="J88" s="224">
        <f>ROUND(I88*H88,2)</f>
        <v>0</v>
      </c>
      <c r="K88" s="220" t="s">
        <v>322</v>
      </c>
      <c r="L88" s="45"/>
      <c r="M88" s="225" t="s">
        <v>39</v>
      </c>
      <c r="N88" s="226" t="s">
        <v>53</v>
      </c>
      <c r="O88" s="81"/>
      <c r="P88" s="227">
        <f>O88*H88</f>
        <v>0</v>
      </c>
      <c r="Q88" s="227">
        <v>0</v>
      </c>
      <c r="R88" s="227">
        <f>Q88*H88</f>
        <v>0</v>
      </c>
      <c r="S88" s="227">
        <v>0</v>
      </c>
      <c r="T88" s="228">
        <f>S88*H88</f>
        <v>0</v>
      </c>
      <c r="AR88" s="18" t="s">
        <v>168</v>
      </c>
      <c r="AT88" s="18" t="s">
        <v>164</v>
      </c>
      <c r="AU88" s="18" t="s">
        <v>87</v>
      </c>
      <c r="AY88" s="18" t="s">
        <v>161</v>
      </c>
      <c r="BE88" s="229">
        <f>IF(N88="základní",J88,0)</f>
        <v>0</v>
      </c>
      <c r="BF88" s="229">
        <f>IF(N88="snížená",J88,0)</f>
        <v>0</v>
      </c>
      <c r="BG88" s="229">
        <f>IF(N88="zákl. přenesená",J88,0)</f>
        <v>0</v>
      </c>
      <c r="BH88" s="229">
        <f>IF(N88="sníž. přenesená",J88,0)</f>
        <v>0</v>
      </c>
      <c r="BI88" s="229">
        <f>IF(N88="nulová",J88,0)</f>
        <v>0</v>
      </c>
      <c r="BJ88" s="18" t="s">
        <v>168</v>
      </c>
      <c r="BK88" s="229">
        <f>ROUND(I88*H88,2)</f>
        <v>0</v>
      </c>
      <c r="BL88" s="18" t="s">
        <v>168</v>
      </c>
      <c r="BM88" s="18" t="s">
        <v>545</v>
      </c>
    </row>
    <row r="89" s="1" customFormat="1">
      <c r="B89" s="40"/>
      <c r="C89" s="41"/>
      <c r="D89" s="230" t="s">
        <v>170</v>
      </c>
      <c r="E89" s="41"/>
      <c r="F89" s="231" t="s">
        <v>546</v>
      </c>
      <c r="G89" s="41"/>
      <c r="H89" s="41"/>
      <c r="I89" s="145"/>
      <c r="J89" s="41"/>
      <c r="K89" s="41"/>
      <c r="L89" s="45"/>
      <c r="M89" s="232"/>
      <c r="N89" s="81"/>
      <c r="O89" s="81"/>
      <c r="P89" s="81"/>
      <c r="Q89" s="81"/>
      <c r="R89" s="81"/>
      <c r="S89" s="81"/>
      <c r="T89" s="82"/>
      <c r="AT89" s="18" t="s">
        <v>170</v>
      </c>
      <c r="AU89" s="18" t="s">
        <v>87</v>
      </c>
    </row>
    <row r="90" s="12" customFormat="1">
      <c r="B90" s="233"/>
      <c r="C90" s="234"/>
      <c r="D90" s="230" t="s">
        <v>172</v>
      </c>
      <c r="E90" s="235" t="s">
        <v>39</v>
      </c>
      <c r="F90" s="236" t="s">
        <v>547</v>
      </c>
      <c r="G90" s="234"/>
      <c r="H90" s="237">
        <v>0.71999999999999997</v>
      </c>
      <c r="I90" s="238"/>
      <c r="J90" s="234"/>
      <c r="K90" s="234"/>
      <c r="L90" s="239"/>
      <c r="M90" s="240"/>
      <c r="N90" s="241"/>
      <c r="O90" s="241"/>
      <c r="P90" s="241"/>
      <c r="Q90" s="241"/>
      <c r="R90" s="241"/>
      <c r="S90" s="241"/>
      <c r="T90" s="242"/>
      <c r="AT90" s="243" t="s">
        <v>172</v>
      </c>
      <c r="AU90" s="243" t="s">
        <v>87</v>
      </c>
      <c r="AV90" s="12" t="s">
        <v>89</v>
      </c>
      <c r="AW90" s="12" t="s">
        <v>41</v>
      </c>
      <c r="AX90" s="12" t="s">
        <v>87</v>
      </c>
      <c r="AY90" s="243" t="s">
        <v>161</v>
      </c>
    </row>
    <row r="91" s="1" customFormat="1" ht="22.5" customHeight="1">
      <c r="B91" s="40"/>
      <c r="C91" s="218" t="s">
        <v>89</v>
      </c>
      <c r="D91" s="218" t="s">
        <v>164</v>
      </c>
      <c r="E91" s="219" t="s">
        <v>548</v>
      </c>
      <c r="F91" s="220" t="s">
        <v>549</v>
      </c>
      <c r="G91" s="221" t="s">
        <v>550</v>
      </c>
      <c r="H91" s="289"/>
      <c r="I91" s="223"/>
      <c r="J91" s="224">
        <f>ROUND(I91*H91,2)</f>
        <v>0</v>
      </c>
      <c r="K91" s="220" t="s">
        <v>322</v>
      </c>
      <c r="L91" s="45"/>
      <c r="M91" s="225" t="s">
        <v>39</v>
      </c>
      <c r="N91" s="226" t="s">
        <v>53</v>
      </c>
      <c r="O91" s="81"/>
      <c r="P91" s="227">
        <f>O91*H91</f>
        <v>0</v>
      </c>
      <c r="Q91" s="227">
        <v>0</v>
      </c>
      <c r="R91" s="227">
        <f>Q91*H91</f>
        <v>0</v>
      </c>
      <c r="S91" s="227">
        <v>0</v>
      </c>
      <c r="T91" s="228">
        <f>S91*H91</f>
        <v>0</v>
      </c>
      <c r="AR91" s="18" t="s">
        <v>168</v>
      </c>
      <c r="AT91" s="18" t="s">
        <v>164</v>
      </c>
      <c r="AU91" s="18" t="s">
        <v>87</v>
      </c>
      <c r="AY91" s="18" t="s">
        <v>161</v>
      </c>
      <c r="BE91" s="229">
        <f>IF(N91="základní",J91,0)</f>
        <v>0</v>
      </c>
      <c r="BF91" s="229">
        <f>IF(N91="snížená",J91,0)</f>
        <v>0</v>
      </c>
      <c r="BG91" s="229">
        <f>IF(N91="zákl. přenesená",J91,0)</f>
        <v>0</v>
      </c>
      <c r="BH91" s="229">
        <f>IF(N91="sníž. přenesená",J91,0)</f>
        <v>0</v>
      </c>
      <c r="BI91" s="229">
        <f>IF(N91="nulová",J91,0)</f>
        <v>0</v>
      </c>
      <c r="BJ91" s="18" t="s">
        <v>168</v>
      </c>
      <c r="BK91" s="229">
        <f>ROUND(I91*H91,2)</f>
        <v>0</v>
      </c>
      <c r="BL91" s="18" t="s">
        <v>168</v>
      </c>
      <c r="BM91" s="18" t="s">
        <v>551</v>
      </c>
    </row>
    <row r="92" s="1" customFormat="1" ht="33.75" customHeight="1">
      <c r="B92" s="40"/>
      <c r="C92" s="218" t="s">
        <v>179</v>
      </c>
      <c r="D92" s="218" t="s">
        <v>164</v>
      </c>
      <c r="E92" s="219" t="s">
        <v>552</v>
      </c>
      <c r="F92" s="220" t="s">
        <v>553</v>
      </c>
      <c r="G92" s="221" t="s">
        <v>194</v>
      </c>
      <c r="H92" s="222">
        <v>1</v>
      </c>
      <c r="I92" s="223"/>
      <c r="J92" s="224">
        <f>ROUND(I92*H92,2)</f>
        <v>0</v>
      </c>
      <c r="K92" s="220" t="s">
        <v>322</v>
      </c>
      <c r="L92" s="45"/>
      <c r="M92" s="225" t="s">
        <v>39</v>
      </c>
      <c r="N92" s="226" t="s">
        <v>53</v>
      </c>
      <c r="O92" s="81"/>
      <c r="P92" s="227">
        <f>O92*H92</f>
        <v>0</v>
      </c>
      <c r="Q92" s="227">
        <v>0</v>
      </c>
      <c r="R92" s="227">
        <f>Q92*H92</f>
        <v>0</v>
      </c>
      <c r="S92" s="227">
        <v>0</v>
      </c>
      <c r="T92" s="228">
        <f>S92*H92</f>
        <v>0</v>
      </c>
      <c r="AR92" s="18" t="s">
        <v>168</v>
      </c>
      <c r="AT92" s="18" t="s">
        <v>164</v>
      </c>
      <c r="AU92" s="18" t="s">
        <v>87</v>
      </c>
      <c r="AY92" s="18" t="s">
        <v>161</v>
      </c>
      <c r="BE92" s="229">
        <f>IF(N92="základní",J92,0)</f>
        <v>0</v>
      </c>
      <c r="BF92" s="229">
        <f>IF(N92="snížená",J92,0)</f>
        <v>0</v>
      </c>
      <c r="BG92" s="229">
        <f>IF(N92="zákl. přenesená",J92,0)</f>
        <v>0</v>
      </c>
      <c r="BH92" s="229">
        <f>IF(N92="sníž. přenesená",J92,0)</f>
        <v>0</v>
      </c>
      <c r="BI92" s="229">
        <f>IF(N92="nulová",J92,0)</f>
        <v>0</v>
      </c>
      <c r="BJ92" s="18" t="s">
        <v>168</v>
      </c>
      <c r="BK92" s="229">
        <f>ROUND(I92*H92,2)</f>
        <v>0</v>
      </c>
      <c r="BL92" s="18" t="s">
        <v>168</v>
      </c>
      <c r="BM92" s="18" t="s">
        <v>554</v>
      </c>
    </row>
    <row r="93" s="1" customFormat="1">
      <c r="B93" s="40"/>
      <c r="C93" s="41"/>
      <c r="D93" s="230" t="s">
        <v>170</v>
      </c>
      <c r="E93" s="41"/>
      <c r="F93" s="231" t="s">
        <v>555</v>
      </c>
      <c r="G93" s="41"/>
      <c r="H93" s="41"/>
      <c r="I93" s="145"/>
      <c r="J93" s="41"/>
      <c r="K93" s="41"/>
      <c r="L93" s="45"/>
      <c r="M93" s="232"/>
      <c r="N93" s="81"/>
      <c r="O93" s="81"/>
      <c r="P93" s="81"/>
      <c r="Q93" s="81"/>
      <c r="R93" s="81"/>
      <c r="S93" s="81"/>
      <c r="T93" s="82"/>
      <c r="AT93" s="18" t="s">
        <v>170</v>
      </c>
      <c r="AU93" s="18" t="s">
        <v>87</v>
      </c>
    </row>
    <row r="94" s="1" customFormat="1" ht="22.5" customHeight="1">
      <c r="B94" s="40"/>
      <c r="C94" s="218" t="s">
        <v>168</v>
      </c>
      <c r="D94" s="218" t="s">
        <v>164</v>
      </c>
      <c r="E94" s="219" t="s">
        <v>556</v>
      </c>
      <c r="F94" s="220" t="s">
        <v>557</v>
      </c>
      <c r="G94" s="221" t="s">
        <v>550</v>
      </c>
      <c r="H94" s="289"/>
      <c r="I94" s="223"/>
      <c r="J94" s="224">
        <f>ROUND(I94*H94,2)</f>
        <v>0</v>
      </c>
      <c r="K94" s="220" t="s">
        <v>322</v>
      </c>
      <c r="L94" s="45"/>
      <c r="M94" s="225" t="s">
        <v>39</v>
      </c>
      <c r="N94" s="226" t="s">
        <v>53</v>
      </c>
      <c r="O94" s="81"/>
      <c r="P94" s="227">
        <f>O94*H94</f>
        <v>0</v>
      </c>
      <c r="Q94" s="227">
        <v>0</v>
      </c>
      <c r="R94" s="227">
        <f>Q94*H94</f>
        <v>0</v>
      </c>
      <c r="S94" s="227">
        <v>0</v>
      </c>
      <c r="T94" s="228">
        <f>S94*H94</f>
        <v>0</v>
      </c>
      <c r="AR94" s="18" t="s">
        <v>168</v>
      </c>
      <c r="AT94" s="18" t="s">
        <v>164</v>
      </c>
      <c r="AU94" s="18" t="s">
        <v>87</v>
      </c>
      <c r="AY94" s="18" t="s">
        <v>161</v>
      </c>
      <c r="BE94" s="229">
        <f>IF(N94="základní",J94,0)</f>
        <v>0</v>
      </c>
      <c r="BF94" s="229">
        <f>IF(N94="snížená",J94,0)</f>
        <v>0</v>
      </c>
      <c r="BG94" s="229">
        <f>IF(N94="zákl. přenesená",J94,0)</f>
        <v>0</v>
      </c>
      <c r="BH94" s="229">
        <f>IF(N94="sníž. přenesená",J94,0)</f>
        <v>0</v>
      </c>
      <c r="BI94" s="229">
        <f>IF(N94="nulová",J94,0)</f>
        <v>0</v>
      </c>
      <c r="BJ94" s="18" t="s">
        <v>168</v>
      </c>
      <c r="BK94" s="229">
        <f>ROUND(I94*H94,2)</f>
        <v>0</v>
      </c>
      <c r="BL94" s="18" t="s">
        <v>168</v>
      </c>
      <c r="BM94" s="18" t="s">
        <v>558</v>
      </c>
    </row>
    <row r="95" s="1" customFormat="1" ht="16.5" customHeight="1">
      <c r="B95" s="40"/>
      <c r="C95" s="218" t="s">
        <v>162</v>
      </c>
      <c r="D95" s="218" t="s">
        <v>164</v>
      </c>
      <c r="E95" s="219" t="s">
        <v>559</v>
      </c>
      <c r="F95" s="220" t="s">
        <v>560</v>
      </c>
      <c r="G95" s="221" t="s">
        <v>550</v>
      </c>
      <c r="H95" s="289"/>
      <c r="I95" s="223"/>
      <c r="J95" s="224">
        <f>ROUND(I95*H95,2)</f>
        <v>0</v>
      </c>
      <c r="K95" s="220" t="s">
        <v>39</v>
      </c>
      <c r="L95" s="45"/>
      <c r="M95" s="225" t="s">
        <v>39</v>
      </c>
      <c r="N95" s="226" t="s">
        <v>53</v>
      </c>
      <c r="O95" s="81"/>
      <c r="P95" s="227">
        <f>O95*H95</f>
        <v>0</v>
      </c>
      <c r="Q95" s="227">
        <v>0</v>
      </c>
      <c r="R95" s="227">
        <f>Q95*H95</f>
        <v>0</v>
      </c>
      <c r="S95" s="227">
        <v>0</v>
      </c>
      <c r="T95" s="228">
        <f>S95*H95</f>
        <v>0</v>
      </c>
      <c r="AR95" s="18" t="s">
        <v>168</v>
      </c>
      <c r="AT95" s="18" t="s">
        <v>164</v>
      </c>
      <c r="AU95" s="18" t="s">
        <v>87</v>
      </c>
      <c r="AY95" s="18" t="s">
        <v>161</v>
      </c>
      <c r="BE95" s="229">
        <f>IF(N95="základní",J95,0)</f>
        <v>0</v>
      </c>
      <c r="BF95" s="229">
        <f>IF(N95="snížená",J95,0)</f>
        <v>0</v>
      </c>
      <c r="BG95" s="229">
        <f>IF(N95="zákl. přenesená",J95,0)</f>
        <v>0</v>
      </c>
      <c r="BH95" s="229">
        <f>IF(N95="sníž. přenesená",J95,0)</f>
        <v>0</v>
      </c>
      <c r="BI95" s="229">
        <f>IF(N95="nulová",J95,0)</f>
        <v>0</v>
      </c>
      <c r="BJ95" s="18" t="s">
        <v>168</v>
      </c>
      <c r="BK95" s="229">
        <f>ROUND(I95*H95,2)</f>
        <v>0</v>
      </c>
      <c r="BL95" s="18" t="s">
        <v>168</v>
      </c>
      <c r="BM95" s="18" t="s">
        <v>561</v>
      </c>
    </row>
    <row r="96" s="1" customFormat="1" ht="16.5" customHeight="1">
      <c r="B96" s="40"/>
      <c r="C96" s="218" t="s">
        <v>199</v>
      </c>
      <c r="D96" s="218" t="s">
        <v>164</v>
      </c>
      <c r="E96" s="219" t="s">
        <v>562</v>
      </c>
      <c r="F96" s="220" t="s">
        <v>563</v>
      </c>
      <c r="G96" s="221" t="s">
        <v>194</v>
      </c>
      <c r="H96" s="222">
        <v>1</v>
      </c>
      <c r="I96" s="223"/>
      <c r="J96" s="224">
        <f>ROUND(I96*H96,2)</f>
        <v>0</v>
      </c>
      <c r="K96" s="220" t="s">
        <v>39</v>
      </c>
      <c r="L96" s="45"/>
      <c r="M96" s="225" t="s">
        <v>39</v>
      </c>
      <c r="N96" s="226" t="s">
        <v>53</v>
      </c>
      <c r="O96" s="81"/>
      <c r="P96" s="227">
        <f>O96*H96</f>
        <v>0</v>
      </c>
      <c r="Q96" s="227">
        <v>0</v>
      </c>
      <c r="R96" s="227">
        <f>Q96*H96</f>
        <v>0</v>
      </c>
      <c r="S96" s="227">
        <v>0</v>
      </c>
      <c r="T96" s="228">
        <f>S96*H96</f>
        <v>0</v>
      </c>
      <c r="AR96" s="18" t="s">
        <v>168</v>
      </c>
      <c r="AT96" s="18" t="s">
        <v>164</v>
      </c>
      <c r="AU96" s="18" t="s">
        <v>87</v>
      </c>
      <c r="AY96" s="18" t="s">
        <v>161</v>
      </c>
      <c r="BE96" s="229">
        <f>IF(N96="základní",J96,0)</f>
        <v>0</v>
      </c>
      <c r="BF96" s="229">
        <f>IF(N96="snížená",J96,0)</f>
        <v>0</v>
      </c>
      <c r="BG96" s="229">
        <f>IF(N96="zákl. přenesená",J96,0)</f>
        <v>0</v>
      </c>
      <c r="BH96" s="229">
        <f>IF(N96="sníž. přenesená",J96,0)</f>
        <v>0</v>
      </c>
      <c r="BI96" s="229">
        <f>IF(N96="nulová",J96,0)</f>
        <v>0</v>
      </c>
      <c r="BJ96" s="18" t="s">
        <v>168</v>
      </c>
      <c r="BK96" s="229">
        <f>ROUND(I96*H96,2)</f>
        <v>0</v>
      </c>
      <c r="BL96" s="18" t="s">
        <v>168</v>
      </c>
      <c r="BM96" s="18" t="s">
        <v>564</v>
      </c>
    </row>
    <row r="97" s="1" customFormat="1" ht="16.5" customHeight="1">
      <c r="B97" s="40"/>
      <c r="C97" s="218" t="s">
        <v>204</v>
      </c>
      <c r="D97" s="218" t="s">
        <v>164</v>
      </c>
      <c r="E97" s="219" t="s">
        <v>565</v>
      </c>
      <c r="F97" s="220" t="s">
        <v>566</v>
      </c>
      <c r="G97" s="221" t="s">
        <v>194</v>
      </c>
      <c r="H97" s="222">
        <v>1</v>
      </c>
      <c r="I97" s="223"/>
      <c r="J97" s="224">
        <f>ROUND(I97*H97,2)</f>
        <v>0</v>
      </c>
      <c r="K97" s="220" t="s">
        <v>39</v>
      </c>
      <c r="L97" s="45"/>
      <c r="M97" s="225" t="s">
        <v>39</v>
      </c>
      <c r="N97" s="226" t="s">
        <v>53</v>
      </c>
      <c r="O97" s="81"/>
      <c r="P97" s="227">
        <f>O97*H97</f>
        <v>0</v>
      </c>
      <c r="Q97" s="227">
        <v>0</v>
      </c>
      <c r="R97" s="227">
        <f>Q97*H97</f>
        <v>0</v>
      </c>
      <c r="S97" s="227">
        <v>0</v>
      </c>
      <c r="T97" s="228">
        <f>S97*H97</f>
        <v>0</v>
      </c>
      <c r="AR97" s="18" t="s">
        <v>168</v>
      </c>
      <c r="AT97" s="18" t="s">
        <v>164</v>
      </c>
      <c r="AU97" s="18" t="s">
        <v>87</v>
      </c>
      <c r="AY97" s="18" t="s">
        <v>161</v>
      </c>
      <c r="BE97" s="229">
        <f>IF(N97="základní",J97,0)</f>
        <v>0</v>
      </c>
      <c r="BF97" s="229">
        <f>IF(N97="snížená",J97,0)</f>
        <v>0</v>
      </c>
      <c r="BG97" s="229">
        <f>IF(N97="zákl. přenesená",J97,0)</f>
        <v>0</v>
      </c>
      <c r="BH97" s="229">
        <f>IF(N97="sníž. přenesená",J97,0)</f>
        <v>0</v>
      </c>
      <c r="BI97" s="229">
        <f>IF(N97="nulová",J97,0)</f>
        <v>0</v>
      </c>
      <c r="BJ97" s="18" t="s">
        <v>168</v>
      </c>
      <c r="BK97" s="229">
        <f>ROUND(I97*H97,2)</f>
        <v>0</v>
      </c>
      <c r="BL97" s="18" t="s">
        <v>168</v>
      </c>
      <c r="BM97" s="18" t="s">
        <v>567</v>
      </c>
    </row>
    <row r="98" s="1" customFormat="1" ht="16.5" customHeight="1">
      <c r="B98" s="40"/>
      <c r="C98" s="218" t="s">
        <v>210</v>
      </c>
      <c r="D98" s="218" t="s">
        <v>164</v>
      </c>
      <c r="E98" s="219" t="s">
        <v>568</v>
      </c>
      <c r="F98" s="220" t="s">
        <v>569</v>
      </c>
      <c r="G98" s="221" t="s">
        <v>194</v>
      </c>
      <c r="H98" s="222">
        <v>5</v>
      </c>
      <c r="I98" s="223"/>
      <c r="J98" s="224">
        <f>ROUND(I98*H98,2)</f>
        <v>0</v>
      </c>
      <c r="K98" s="220" t="s">
        <v>39</v>
      </c>
      <c r="L98" s="45"/>
      <c r="M98" s="225" t="s">
        <v>39</v>
      </c>
      <c r="N98" s="226" t="s">
        <v>53</v>
      </c>
      <c r="O98" s="81"/>
      <c r="P98" s="227">
        <f>O98*H98</f>
        <v>0</v>
      </c>
      <c r="Q98" s="227">
        <v>0</v>
      </c>
      <c r="R98" s="227">
        <f>Q98*H98</f>
        <v>0</v>
      </c>
      <c r="S98" s="227">
        <v>0</v>
      </c>
      <c r="T98" s="228">
        <f>S98*H98</f>
        <v>0</v>
      </c>
      <c r="AR98" s="18" t="s">
        <v>168</v>
      </c>
      <c r="AT98" s="18" t="s">
        <v>164</v>
      </c>
      <c r="AU98" s="18" t="s">
        <v>87</v>
      </c>
      <c r="AY98" s="18" t="s">
        <v>161</v>
      </c>
      <c r="BE98" s="229">
        <f>IF(N98="základní",J98,0)</f>
        <v>0</v>
      </c>
      <c r="BF98" s="229">
        <f>IF(N98="snížená",J98,0)</f>
        <v>0</v>
      </c>
      <c r="BG98" s="229">
        <f>IF(N98="zákl. přenesená",J98,0)</f>
        <v>0</v>
      </c>
      <c r="BH98" s="229">
        <f>IF(N98="sníž. přenesená",J98,0)</f>
        <v>0</v>
      </c>
      <c r="BI98" s="229">
        <f>IF(N98="nulová",J98,0)</f>
        <v>0</v>
      </c>
      <c r="BJ98" s="18" t="s">
        <v>168</v>
      </c>
      <c r="BK98" s="229">
        <f>ROUND(I98*H98,2)</f>
        <v>0</v>
      </c>
      <c r="BL98" s="18" t="s">
        <v>168</v>
      </c>
      <c r="BM98" s="18" t="s">
        <v>570</v>
      </c>
    </row>
    <row r="99" s="1" customFormat="1" ht="16.5" customHeight="1">
      <c r="B99" s="40"/>
      <c r="C99" s="218" t="s">
        <v>215</v>
      </c>
      <c r="D99" s="218" t="s">
        <v>164</v>
      </c>
      <c r="E99" s="219" t="s">
        <v>571</v>
      </c>
      <c r="F99" s="220" t="s">
        <v>572</v>
      </c>
      <c r="G99" s="221" t="s">
        <v>188</v>
      </c>
      <c r="H99" s="222">
        <v>2880</v>
      </c>
      <c r="I99" s="223"/>
      <c r="J99" s="224">
        <f>ROUND(I99*H99,2)</f>
        <v>0</v>
      </c>
      <c r="K99" s="220" t="s">
        <v>39</v>
      </c>
      <c r="L99" s="45"/>
      <c r="M99" s="225" t="s">
        <v>39</v>
      </c>
      <c r="N99" s="226" t="s">
        <v>53</v>
      </c>
      <c r="O99" s="81"/>
      <c r="P99" s="227">
        <f>O99*H99</f>
        <v>0</v>
      </c>
      <c r="Q99" s="227">
        <v>0</v>
      </c>
      <c r="R99" s="227">
        <f>Q99*H99</f>
        <v>0</v>
      </c>
      <c r="S99" s="227">
        <v>0</v>
      </c>
      <c r="T99" s="228">
        <f>S99*H99</f>
        <v>0</v>
      </c>
      <c r="AR99" s="18" t="s">
        <v>168</v>
      </c>
      <c r="AT99" s="18" t="s">
        <v>164</v>
      </c>
      <c r="AU99" s="18" t="s">
        <v>87</v>
      </c>
      <c r="AY99" s="18" t="s">
        <v>161</v>
      </c>
      <c r="BE99" s="229">
        <f>IF(N99="základní",J99,0)</f>
        <v>0</v>
      </c>
      <c r="BF99" s="229">
        <f>IF(N99="snížená",J99,0)</f>
        <v>0</v>
      </c>
      <c r="BG99" s="229">
        <f>IF(N99="zákl. přenesená",J99,0)</f>
        <v>0</v>
      </c>
      <c r="BH99" s="229">
        <f>IF(N99="sníž. přenesená",J99,0)</f>
        <v>0</v>
      </c>
      <c r="BI99" s="229">
        <f>IF(N99="nulová",J99,0)</f>
        <v>0</v>
      </c>
      <c r="BJ99" s="18" t="s">
        <v>168</v>
      </c>
      <c r="BK99" s="229">
        <f>ROUND(I99*H99,2)</f>
        <v>0</v>
      </c>
      <c r="BL99" s="18" t="s">
        <v>168</v>
      </c>
      <c r="BM99" s="18" t="s">
        <v>573</v>
      </c>
    </row>
    <row r="100" s="1" customFormat="1">
      <c r="B100" s="40"/>
      <c r="C100" s="41"/>
      <c r="D100" s="230" t="s">
        <v>177</v>
      </c>
      <c r="E100" s="41"/>
      <c r="F100" s="231" t="s">
        <v>574</v>
      </c>
      <c r="G100" s="41"/>
      <c r="H100" s="41"/>
      <c r="I100" s="145"/>
      <c r="J100" s="41"/>
      <c r="K100" s="41"/>
      <c r="L100" s="45"/>
      <c r="M100" s="232"/>
      <c r="N100" s="81"/>
      <c r="O100" s="81"/>
      <c r="P100" s="81"/>
      <c r="Q100" s="81"/>
      <c r="R100" s="81"/>
      <c r="S100" s="81"/>
      <c r="T100" s="82"/>
      <c r="AT100" s="18" t="s">
        <v>177</v>
      </c>
      <c r="AU100" s="18" t="s">
        <v>87</v>
      </c>
    </row>
    <row r="101" s="1" customFormat="1" ht="16.5" customHeight="1">
      <c r="B101" s="40"/>
      <c r="C101" s="218" t="s">
        <v>220</v>
      </c>
      <c r="D101" s="218" t="s">
        <v>164</v>
      </c>
      <c r="E101" s="219" t="s">
        <v>575</v>
      </c>
      <c r="F101" s="220" t="s">
        <v>576</v>
      </c>
      <c r="G101" s="221" t="s">
        <v>121</v>
      </c>
      <c r="H101" s="222">
        <v>2.8799999999999999</v>
      </c>
      <c r="I101" s="223"/>
      <c r="J101" s="224">
        <f>ROUND(I101*H101,2)</f>
        <v>0</v>
      </c>
      <c r="K101" s="220" t="s">
        <v>39</v>
      </c>
      <c r="L101" s="45"/>
      <c r="M101" s="290" t="s">
        <v>39</v>
      </c>
      <c r="N101" s="291" t="s">
        <v>53</v>
      </c>
      <c r="O101" s="292"/>
      <c r="P101" s="293">
        <f>O101*H101</f>
        <v>0</v>
      </c>
      <c r="Q101" s="293">
        <v>0</v>
      </c>
      <c r="R101" s="293">
        <f>Q101*H101</f>
        <v>0</v>
      </c>
      <c r="S101" s="293">
        <v>0</v>
      </c>
      <c r="T101" s="294">
        <f>S101*H101</f>
        <v>0</v>
      </c>
      <c r="AR101" s="18" t="s">
        <v>168</v>
      </c>
      <c r="AT101" s="18" t="s">
        <v>164</v>
      </c>
      <c r="AU101" s="18" t="s">
        <v>87</v>
      </c>
      <c r="AY101" s="18" t="s">
        <v>161</v>
      </c>
      <c r="BE101" s="229">
        <f>IF(N101="základní",J101,0)</f>
        <v>0</v>
      </c>
      <c r="BF101" s="229">
        <f>IF(N101="snížená",J101,0)</f>
        <v>0</v>
      </c>
      <c r="BG101" s="229">
        <f>IF(N101="zákl. přenesená",J101,0)</f>
        <v>0</v>
      </c>
      <c r="BH101" s="229">
        <f>IF(N101="sníž. přenesená",J101,0)</f>
        <v>0</v>
      </c>
      <c r="BI101" s="229">
        <f>IF(N101="nulová",J101,0)</f>
        <v>0</v>
      </c>
      <c r="BJ101" s="18" t="s">
        <v>168</v>
      </c>
      <c r="BK101" s="229">
        <f>ROUND(I101*H101,2)</f>
        <v>0</v>
      </c>
      <c r="BL101" s="18" t="s">
        <v>168</v>
      </c>
      <c r="BM101" s="18" t="s">
        <v>577</v>
      </c>
    </row>
    <row r="102" s="1" customFormat="1" ht="6.96" customHeight="1">
      <c r="B102" s="59"/>
      <c r="C102" s="60"/>
      <c r="D102" s="60"/>
      <c r="E102" s="60"/>
      <c r="F102" s="60"/>
      <c r="G102" s="60"/>
      <c r="H102" s="60"/>
      <c r="I102" s="169"/>
      <c r="J102" s="60"/>
      <c r="K102" s="60"/>
      <c r="L102" s="45"/>
    </row>
  </sheetData>
  <sheetProtection sheet="1" autoFilter="0" formatColumns="0" formatRows="0" objects="1" scenarios="1" spinCount="100000" saltValue="OQ3acWxQzcqR5/bQdhNt1fVTsQV1TXLkvjtXOxEstEkpBj1Sw36bdhmHGcDI+zOoOXWMVNteGelL6BD0Iavr6Q==" hashValue="/U2ifs9+8pago5RHsc6txsZEWyWY034Or8VEyG1AOTCA5RIMKu1y9ExuAsqHqASv5KNz/q1g7i3Vz0m6q2p/zg==" algorithmName="SHA-512" password="CC35"/>
  <autoFilter ref="C85:K10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4:H74"/>
    <mergeCell ref="E76:H76"/>
    <mergeCell ref="E78:H78"/>
    <mergeCell ref="L2:V2"/>
  </mergeCell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Normal="100" zoomScaleSheetLayoutView="60" zoomScalePageLayoutView="100" workbookViewId="0"/>
  </sheetViews>
  <sheetFormatPr defaultRowHeight="13.5"/>
  <cols>
    <col min="1" max="1" width="8.33" style="295" customWidth="1"/>
    <col min="2" max="2" width="1.664063" style="295" customWidth="1"/>
    <col min="3" max="4" width="5" style="295" customWidth="1"/>
    <col min="5" max="5" width="11.67" style="295" customWidth="1"/>
    <col min="6" max="6" width="9.17" style="295" customWidth="1"/>
    <col min="7" max="7" width="5" style="295" customWidth="1"/>
    <col min="8" max="8" width="77.83" style="295" customWidth="1"/>
    <col min="9" max="10" width="20" style="295" customWidth="1"/>
    <col min="11" max="11" width="1.664063" style="295" customWidth="1"/>
  </cols>
  <sheetData>
    <row r="1" ht="37.5" customHeight="1"/>
    <row r="2" ht="7.5" customHeight="1">
      <c r="B2" s="296"/>
      <c r="C2" s="297"/>
      <c r="D2" s="297"/>
      <c r="E2" s="297"/>
      <c r="F2" s="297"/>
      <c r="G2" s="297"/>
      <c r="H2" s="297"/>
      <c r="I2" s="297"/>
      <c r="J2" s="297"/>
      <c r="K2" s="298"/>
    </row>
    <row r="3" s="16" customFormat="1" ht="45" customHeight="1">
      <c r="B3" s="299"/>
      <c r="C3" s="300" t="s">
        <v>578</v>
      </c>
      <c r="D3" s="300"/>
      <c r="E3" s="300"/>
      <c r="F3" s="300"/>
      <c r="G3" s="300"/>
      <c r="H3" s="300"/>
      <c r="I3" s="300"/>
      <c r="J3" s="300"/>
      <c r="K3" s="301"/>
    </row>
    <row r="4" ht="25.5" customHeight="1">
      <c r="B4" s="302"/>
      <c r="C4" s="303" t="s">
        <v>579</v>
      </c>
      <c r="D4" s="303"/>
      <c r="E4" s="303"/>
      <c r="F4" s="303"/>
      <c r="G4" s="303"/>
      <c r="H4" s="303"/>
      <c r="I4" s="303"/>
      <c r="J4" s="303"/>
      <c r="K4" s="304"/>
    </row>
    <row r="5" ht="5.25" customHeight="1">
      <c r="B5" s="302"/>
      <c r="C5" s="305"/>
      <c r="D5" s="305"/>
      <c r="E5" s="305"/>
      <c r="F5" s="305"/>
      <c r="G5" s="305"/>
      <c r="H5" s="305"/>
      <c r="I5" s="305"/>
      <c r="J5" s="305"/>
      <c r="K5" s="304"/>
    </row>
    <row r="6" ht="15" customHeight="1">
      <c r="B6" s="302"/>
      <c r="C6" s="306" t="s">
        <v>580</v>
      </c>
      <c r="D6" s="306"/>
      <c r="E6" s="306"/>
      <c r="F6" s="306"/>
      <c r="G6" s="306"/>
      <c r="H6" s="306"/>
      <c r="I6" s="306"/>
      <c r="J6" s="306"/>
      <c r="K6" s="304"/>
    </row>
    <row r="7" ht="15" customHeight="1">
      <c r="B7" s="307"/>
      <c r="C7" s="306" t="s">
        <v>581</v>
      </c>
      <c r="D7" s="306"/>
      <c r="E7" s="306"/>
      <c r="F7" s="306"/>
      <c r="G7" s="306"/>
      <c r="H7" s="306"/>
      <c r="I7" s="306"/>
      <c r="J7" s="306"/>
      <c r="K7" s="304"/>
    </row>
    <row r="8" ht="12.75" customHeight="1">
      <c r="B8" s="307"/>
      <c r="C8" s="306"/>
      <c r="D8" s="306"/>
      <c r="E8" s="306"/>
      <c r="F8" s="306"/>
      <c r="G8" s="306"/>
      <c r="H8" s="306"/>
      <c r="I8" s="306"/>
      <c r="J8" s="306"/>
      <c r="K8" s="304"/>
    </row>
    <row r="9" ht="15" customHeight="1">
      <c r="B9" s="307"/>
      <c r="C9" s="306" t="s">
        <v>582</v>
      </c>
      <c r="D9" s="306"/>
      <c r="E9" s="306"/>
      <c r="F9" s="306"/>
      <c r="G9" s="306"/>
      <c r="H9" s="306"/>
      <c r="I9" s="306"/>
      <c r="J9" s="306"/>
      <c r="K9" s="304"/>
    </row>
    <row r="10" ht="15" customHeight="1">
      <c r="B10" s="307"/>
      <c r="C10" s="306"/>
      <c r="D10" s="306" t="s">
        <v>583</v>
      </c>
      <c r="E10" s="306"/>
      <c r="F10" s="306"/>
      <c r="G10" s="306"/>
      <c r="H10" s="306"/>
      <c r="I10" s="306"/>
      <c r="J10" s="306"/>
      <c r="K10" s="304"/>
    </row>
    <row r="11" ht="15" customHeight="1">
      <c r="B11" s="307"/>
      <c r="C11" s="308"/>
      <c r="D11" s="306" t="s">
        <v>584</v>
      </c>
      <c r="E11" s="306"/>
      <c r="F11" s="306"/>
      <c r="G11" s="306"/>
      <c r="H11" s="306"/>
      <c r="I11" s="306"/>
      <c r="J11" s="306"/>
      <c r="K11" s="304"/>
    </row>
    <row r="12" ht="15" customHeight="1">
      <c r="B12" s="307"/>
      <c r="C12" s="308"/>
      <c r="D12" s="306"/>
      <c r="E12" s="306"/>
      <c r="F12" s="306"/>
      <c r="G12" s="306"/>
      <c r="H12" s="306"/>
      <c r="I12" s="306"/>
      <c r="J12" s="306"/>
      <c r="K12" s="304"/>
    </row>
    <row r="13" ht="15" customHeight="1">
      <c r="B13" s="307"/>
      <c r="C13" s="308"/>
      <c r="D13" s="309" t="s">
        <v>585</v>
      </c>
      <c r="E13" s="306"/>
      <c r="F13" s="306"/>
      <c r="G13" s="306"/>
      <c r="H13" s="306"/>
      <c r="I13" s="306"/>
      <c r="J13" s="306"/>
      <c r="K13" s="304"/>
    </row>
    <row r="14" ht="12.75" customHeight="1">
      <c r="B14" s="307"/>
      <c r="C14" s="308"/>
      <c r="D14" s="308"/>
      <c r="E14" s="308"/>
      <c r="F14" s="308"/>
      <c r="G14" s="308"/>
      <c r="H14" s="308"/>
      <c r="I14" s="308"/>
      <c r="J14" s="308"/>
      <c r="K14" s="304"/>
    </row>
    <row r="15" ht="15" customHeight="1">
      <c r="B15" s="307"/>
      <c r="C15" s="308"/>
      <c r="D15" s="306" t="s">
        <v>586</v>
      </c>
      <c r="E15" s="306"/>
      <c r="F15" s="306"/>
      <c r="G15" s="306"/>
      <c r="H15" s="306"/>
      <c r="I15" s="306"/>
      <c r="J15" s="306"/>
      <c r="K15" s="304"/>
    </row>
    <row r="16" ht="15" customHeight="1">
      <c r="B16" s="307"/>
      <c r="C16" s="308"/>
      <c r="D16" s="306" t="s">
        <v>587</v>
      </c>
      <c r="E16" s="306"/>
      <c r="F16" s="306"/>
      <c r="G16" s="306"/>
      <c r="H16" s="306"/>
      <c r="I16" s="306"/>
      <c r="J16" s="306"/>
      <c r="K16" s="304"/>
    </row>
    <row r="17" ht="15" customHeight="1">
      <c r="B17" s="307"/>
      <c r="C17" s="308"/>
      <c r="D17" s="306" t="s">
        <v>588</v>
      </c>
      <c r="E17" s="306"/>
      <c r="F17" s="306"/>
      <c r="G17" s="306"/>
      <c r="H17" s="306"/>
      <c r="I17" s="306"/>
      <c r="J17" s="306"/>
      <c r="K17" s="304"/>
    </row>
    <row r="18" ht="15" customHeight="1">
      <c r="B18" s="307"/>
      <c r="C18" s="308"/>
      <c r="D18" s="308"/>
      <c r="E18" s="310" t="s">
        <v>86</v>
      </c>
      <c r="F18" s="306" t="s">
        <v>589</v>
      </c>
      <c r="G18" s="306"/>
      <c r="H18" s="306"/>
      <c r="I18" s="306"/>
      <c r="J18" s="306"/>
      <c r="K18" s="304"/>
    </row>
    <row r="19" ht="15" customHeight="1">
      <c r="B19" s="307"/>
      <c r="C19" s="308"/>
      <c r="D19" s="308"/>
      <c r="E19" s="310" t="s">
        <v>590</v>
      </c>
      <c r="F19" s="306" t="s">
        <v>591</v>
      </c>
      <c r="G19" s="306"/>
      <c r="H19" s="306"/>
      <c r="I19" s="306"/>
      <c r="J19" s="306"/>
      <c r="K19" s="304"/>
    </row>
    <row r="20" ht="15" customHeight="1">
      <c r="B20" s="307"/>
      <c r="C20" s="308"/>
      <c r="D20" s="308"/>
      <c r="E20" s="310" t="s">
        <v>592</v>
      </c>
      <c r="F20" s="306" t="s">
        <v>593</v>
      </c>
      <c r="G20" s="306"/>
      <c r="H20" s="306"/>
      <c r="I20" s="306"/>
      <c r="J20" s="306"/>
      <c r="K20" s="304"/>
    </row>
    <row r="21" ht="15" customHeight="1">
      <c r="B21" s="307"/>
      <c r="C21" s="308"/>
      <c r="D21" s="308"/>
      <c r="E21" s="310" t="s">
        <v>594</v>
      </c>
      <c r="F21" s="306" t="s">
        <v>595</v>
      </c>
      <c r="G21" s="306"/>
      <c r="H21" s="306"/>
      <c r="I21" s="306"/>
      <c r="J21" s="306"/>
      <c r="K21" s="304"/>
    </row>
    <row r="22" ht="15" customHeight="1">
      <c r="B22" s="307"/>
      <c r="C22" s="308"/>
      <c r="D22" s="308"/>
      <c r="E22" s="310" t="s">
        <v>307</v>
      </c>
      <c r="F22" s="306" t="s">
        <v>308</v>
      </c>
      <c r="G22" s="306"/>
      <c r="H22" s="306"/>
      <c r="I22" s="306"/>
      <c r="J22" s="306"/>
      <c r="K22" s="304"/>
    </row>
    <row r="23" ht="15" customHeight="1">
      <c r="B23" s="307"/>
      <c r="C23" s="308"/>
      <c r="D23" s="308"/>
      <c r="E23" s="310" t="s">
        <v>93</v>
      </c>
      <c r="F23" s="306" t="s">
        <v>596</v>
      </c>
      <c r="G23" s="306"/>
      <c r="H23" s="306"/>
      <c r="I23" s="306"/>
      <c r="J23" s="306"/>
      <c r="K23" s="304"/>
    </row>
    <row r="24" ht="12.75" customHeight="1">
      <c r="B24" s="307"/>
      <c r="C24" s="308"/>
      <c r="D24" s="308"/>
      <c r="E24" s="308"/>
      <c r="F24" s="308"/>
      <c r="G24" s="308"/>
      <c r="H24" s="308"/>
      <c r="I24" s="308"/>
      <c r="J24" s="308"/>
      <c r="K24" s="304"/>
    </row>
    <row r="25" ht="15" customHeight="1">
      <c r="B25" s="307"/>
      <c r="C25" s="306" t="s">
        <v>597</v>
      </c>
      <c r="D25" s="306"/>
      <c r="E25" s="306"/>
      <c r="F25" s="306"/>
      <c r="G25" s="306"/>
      <c r="H25" s="306"/>
      <c r="I25" s="306"/>
      <c r="J25" s="306"/>
      <c r="K25" s="304"/>
    </row>
    <row r="26" ht="15" customHeight="1">
      <c r="B26" s="307"/>
      <c r="C26" s="306" t="s">
        <v>598</v>
      </c>
      <c r="D26" s="306"/>
      <c r="E26" s="306"/>
      <c r="F26" s="306"/>
      <c r="G26" s="306"/>
      <c r="H26" s="306"/>
      <c r="I26" s="306"/>
      <c r="J26" s="306"/>
      <c r="K26" s="304"/>
    </row>
    <row r="27" ht="15" customHeight="1">
      <c r="B27" s="307"/>
      <c r="C27" s="306"/>
      <c r="D27" s="306" t="s">
        <v>599</v>
      </c>
      <c r="E27" s="306"/>
      <c r="F27" s="306"/>
      <c r="G27" s="306"/>
      <c r="H27" s="306"/>
      <c r="I27" s="306"/>
      <c r="J27" s="306"/>
      <c r="K27" s="304"/>
    </row>
    <row r="28" ht="15" customHeight="1">
      <c r="B28" s="307"/>
      <c r="C28" s="308"/>
      <c r="D28" s="306" t="s">
        <v>600</v>
      </c>
      <c r="E28" s="306"/>
      <c r="F28" s="306"/>
      <c r="G28" s="306"/>
      <c r="H28" s="306"/>
      <c r="I28" s="306"/>
      <c r="J28" s="306"/>
      <c r="K28" s="304"/>
    </row>
    <row r="29" ht="12.75" customHeight="1">
      <c r="B29" s="307"/>
      <c r="C29" s="308"/>
      <c r="D29" s="308"/>
      <c r="E29" s="308"/>
      <c r="F29" s="308"/>
      <c r="G29" s="308"/>
      <c r="H29" s="308"/>
      <c r="I29" s="308"/>
      <c r="J29" s="308"/>
      <c r="K29" s="304"/>
    </row>
    <row r="30" ht="15" customHeight="1">
      <c r="B30" s="307"/>
      <c r="C30" s="308"/>
      <c r="D30" s="306" t="s">
        <v>601</v>
      </c>
      <c r="E30" s="306"/>
      <c r="F30" s="306"/>
      <c r="G30" s="306"/>
      <c r="H30" s="306"/>
      <c r="I30" s="306"/>
      <c r="J30" s="306"/>
      <c r="K30" s="304"/>
    </row>
    <row r="31" ht="15" customHeight="1">
      <c r="B31" s="307"/>
      <c r="C31" s="308"/>
      <c r="D31" s="306" t="s">
        <v>602</v>
      </c>
      <c r="E31" s="306"/>
      <c r="F31" s="306"/>
      <c r="G31" s="306"/>
      <c r="H31" s="306"/>
      <c r="I31" s="306"/>
      <c r="J31" s="306"/>
      <c r="K31" s="304"/>
    </row>
    <row r="32" ht="12.75" customHeight="1">
      <c r="B32" s="307"/>
      <c r="C32" s="308"/>
      <c r="D32" s="308"/>
      <c r="E32" s="308"/>
      <c r="F32" s="308"/>
      <c r="G32" s="308"/>
      <c r="H32" s="308"/>
      <c r="I32" s="308"/>
      <c r="J32" s="308"/>
      <c r="K32" s="304"/>
    </row>
    <row r="33" ht="15" customHeight="1">
      <c r="B33" s="307"/>
      <c r="C33" s="308"/>
      <c r="D33" s="306" t="s">
        <v>603</v>
      </c>
      <c r="E33" s="306"/>
      <c r="F33" s="306"/>
      <c r="G33" s="306"/>
      <c r="H33" s="306"/>
      <c r="I33" s="306"/>
      <c r="J33" s="306"/>
      <c r="K33" s="304"/>
    </row>
    <row r="34" ht="15" customHeight="1">
      <c r="B34" s="307"/>
      <c r="C34" s="308"/>
      <c r="D34" s="306" t="s">
        <v>604</v>
      </c>
      <c r="E34" s="306"/>
      <c r="F34" s="306"/>
      <c r="G34" s="306"/>
      <c r="H34" s="306"/>
      <c r="I34" s="306"/>
      <c r="J34" s="306"/>
      <c r="K34" s="304"/>
    </row>
    <row r="35" ht="15" customHeight="1">
      <c r="B35" s="307"/>
      <c r="C35" s="308"/>
      <c r="D35" s="306" t="s">
        <v>605</v>
      </c>
      <c r="E35" s="306"/>
      <c r="F35" s="306"/>
      <c r="G35" s="306"/>
      <c r="H35" s="306"/>
      <c r="I35" s="306"/>
      <c r="J35" s="306"/>
      <c r="K35" s="304"/>
    </row>
    <row r="36" ht="15" customHeight="1">
      <c r="B36" s="307"/>
      <c r="C36" s="308"/>
      <c r="D36" s="306"/>
      <c r="E36" s="309" t="s">
        <v>147</v>
      </c>
      <c r="F36" s="306"/>
      <c r="G36" s="306" t="s">
        <v>606</v>
      </c>
      <c r="H36" s="306"/>
      <c r="I36" s="306"/>
      <c r="J36" s="306"/>
      <c r="K36" s="304"/>
    </row>
    <row r="37" ht="30.75" customHeight="1">
      <c r="B37" s="307"/>
      <c r="C37" s="308"/>
      <c r="D37" s="306"/>
      <c r="E37" s="309" t="s">
        <v>607</v>
      </c>
      <c r="F37" s="306"/>
      <c r="G37" s="306" t="s">
        <v>608</v>
      </c>
      <c r="H37" s="306"/>
      <c r="I37" s="306"/>
      <c r="J37" s="306"/>
      <c r="K37" s="304"/>
    </row>
    <row r="38" ht="15" customHeight="1">
      <c r="B38" s="307"/>
      <c r="C38" s="308"/>
      <c r="D38" s="306"/>
      <c r="E38" s="309" t="s">
        <v>61</v>
      </c>
      <c r="F38" s="306"/>
      <c r="G38" s="306" t="s">
        <v>609</v>
      </c>
      <c r="H38" s="306"/>
      <c r="I38" s="306"/>
      <c r="J38" s="306"/>
      <c r="K38" s="304"/>
    </row>
    <row r="39" ht="15" customHeight="1">
      <c r="B39" s="307"/>
      <c r="C39" s="308"/>
      <c r="D39" s="306"/>
      <c r="E39" s="309" t="s">
        <v>62</v>
      </c>
      <c r="F39" s="306"/>
      <c r="G39" s="306" t="s">
        <v>610</v>
      </c>
      <c r="H39" s="306"/>
      <c r="I39" s="306"/>
      <c r="J39" s="306"/>
      <c r="K39" s="304"/>
    </row>
    <row r="40" ht="15" customHeight="1">
      <c r="B40" s="307"/>
      <c r="C40" s="308"/>
      <c r="D40" s="306"/>
      <c r="E40" s="309" t="s">
        <v>148</v>
      </c>
      <c r="F40" s="306"/>
      <c r="G40" s="306" t="s">
        <v>611</v>
      </c>
      <c r="H40" s="306"/>
      <c r="I40" s="306"/>
      <c r="J40" s="306"/>
      <c r="K40" s="304"/>
    </row>
    <row r="41" ht="15" customHeight="1">
      <c r="B41" s="307"/>
      <c r="C41" s="308"/>
      <c r="D41" s="306"/>
      <c r="E41" s="309" t="s">
        <v>149</v>
      </c>
      <c r="F41" s="306"/>
      <c r="G41" s="306" t="s">
        <v>612</v>
      </c>
      <c r="H41" s="306"/>
      <c r="I41" s="306"/>
      <c r="J41" s="306"/>
      <c r="K41" s="304"/>
    </row>
    <row r="42" ht="15" customHeight="1">
      <c r="B42" s="307"/>
      <c r="C42" s="308"/>
      <c r="D42" s="306"/>
      <c r="E42" s="309" t="s">
        <v>613</v>
      </c>
      <c r="F42" s="306"/>
      <c r="G42" s="306" t="s">
        <v>614</v>
      </c>
      <c r="H42" s="306"/>
      <c r="I42" s="306"/>
      <c r="J42" s="306"/>
      <c r="K42" s="304"/>
    </row>
    <row r="43" ht="15" customHeight="1">
      <c r="B43" s="307"/>
      <c r="C43" s="308"/>
      <c r="D43" s="306"/>
      <c r="E43" s="309"/>
      <c r="F43" s="306"/>
      <c r="G43" s="306" t="s">
        <v>615</v>
      </c>
      <c r="H43" s="306"/>
      <c r="I43" s="306"/>
      <c r="J43" s="306"/>
      <c r="K43" s="304"/>
    </row>
    <row r="44" ht="15" customHeight="1">
      <c r="B44" s="307"/>
      <c r="C44" s="308"/>
      <c r="D44" s="306"/>
      <c r="E44" s="309" t="s">
        <v>616</v>
      </c>
      <c r="F44" s="306"/>
      <c r="G44" s="306" t="s">
        <v>617</v>
      </c>
      <c r="H44" s="306"/>
      <c r="I44" s="306"/>
      <c r="J44" s="306"/>
      <c r="K44" s="304"/>
    </row>
    <row r="45" ht="15" customHeight="1">
      <c r="B45" s="307"/>
      <c r="C45" s="308"/>
      <c r="D45" s="306"/>
      <c r="E45" s="309" t="s">
        <v>151</v>
      </c>
      <c r="F45" s="306"/>
      <c r="G45" s="306" t="s">
        <v>618</v>
      </c>
      <c r="H45" s="306"/>
      <c r="I45" s="306"/>
      <c r="J45" s="306"/>
      <c r="K45" s="304"/>
    </row>
    <row r="46" ht="12.75" customHeight="1">
      <c r="B46" s="307"/>
      <c r="C46" s="308"/>
      <c r="D46" s="306"/>
      <c r="E46" s="306"/>
      <c r="F46" s="306"/>
      <c r="G46" s="306"/>
      <c r="H46" s="306"/>
      <c r="I46" s="306"/>
      <c r="J46" s="306"/>
      <c r="K46" s="304"/>
    </row>
    <row r="47" ht="15" customHeight="1">
      <c r="B47" s="307"/>
      <c r="C47" s="308"/>
      <c r="D47" s="306" t="s">
        <v>619</v>
      </c>
      <c r="E47" s="306"/>
      <c r="F47" s="306"/>
      <c r="G47" s="306"/>
      <c r="H47" s="306"/>
      <c r="I47" s="306"/>
      <c r="J47" s="306"/>
      <c r="K47" s="304"/>
    </row>
    <row r="48" ht="15" customHeight="1">
      <c r="B48" s="307"/>
      <c r="C48" s="308"/>
      <c r="D48" s="308"/>
      <c r="E48" s="306" t="s">
        <v>620</v>
      </c>
      <c r="F48" s="306"/>
      <c r="G48" s="306"/>
      <c r="H48" s="306"/>
      <c r="I48" s="306"/>
      <c r="J48" s="306"/>
      <c r="K48" s="304"/>
    </row>
    <row r="49" ht="15" customHeight="1">
      <c r="B49" s="307"/>
      <c r="C49" s="308"/>
      <c r="D49" s="308"/>
      <c r="E49" s="306" t="s">
        <v>621</v>
      </c>
      <c r="F49" s="306"/>
      <c r="G49" s="306"/>
      <c r="H49" s="306"/>
      <c r="I49" s="306"/>
      <c r="J49" s="306"/>
      <c r="K49" s="304"/>
    </row>
    <row r="50" ht="15" customHeight="1">
      <c r="B50" s="307"/>
      <c r="C50" s="308"/>
      <c r="D50" s="308"/>
      <c r="E50" s="306" t="s">
        <v>622</v>
      </c>
      <c r="F50" s="306"/>
      <c r="G50" s="306"/>
      <c r="H50" s="306"/>
      <c r="I50" s="306"/>
      <c r="J50" s="306"/>
      <c r="K50" s="304"/>
    </row>
    <row r="51" ht="15" customHeight="1">
      <c r="B51" s="307"/>
      <c r="C51" s="308"/>
      <c r="D51" s="306" t="s">
        <v>623</v>
      </c>
      <c r="E51" s="306"/>
      <c r="F51" s="306"/>
      <c r="G51" s="306"/>
      <c r="H51" s="306"/>
      <c r="I51" s="306"/>
      <c r="J51" s="306"/>
      <c r="K51" s="304"/>
    </row>
    <row r="52" ht="25.5" customHeight="1">
      <c r="B52" s="302"/>
      <c r="C52" s="303" t="s">
        <v>624</v>
      </c>
      <c r="D52" s="303"/>
      <c r="E52" s="303"/>
      <c r="F52" s="303"/>
      <c r="G52" s="303"/>
      <c r="H52" s="303"/>
      <c r="I52" s="303"/>
      <c r="J52" s="303"/>
      <c r="K52" s="304"/>
    </row>
    <row r="53" ht="5.25" customHeight="1">
      <c r="B53" s="302"/>
      <c r="C53" s="305"/>
      <c r="D53" s="305"/>
      <c r="E53" s="305"/>
      <c r="F53" s="305"/>
      <c r="G53" s="305"/>
      <c r="H53" s="305"/>
      <c r="I53" s="305"/>
      <c r="J53" s="305"/>
      <c r="K53" s="304"/>
    </row>
    <row r="54" ht="15" customHeight="1">
      <c r="B54" s="302"/>
      <c r="C54" s="306" t="s">
        <v>625</v>
      </c>
      <c r="D54" s="306"/>
      <c r="E54" s="306"/>
      <c r="F54" s="306"/>
      <c r="G54" s="306"/>
      <c r="H54" s="306"/>
      <c r="I54" s="306"/>
      <c r="J54" s="306"/>
      <c r="K54" s="304"/>
    </row>
    <row r="55" ht="15" customHeight="1">
      <c r="B55" s="302"/>
      <c r="C55" s="306" t="s">
        <v>626</v>
      </c>
      <c r="D55" s="306"/>
      <c r="E55" s="306"/>
      <c r="F55" s="306"/>
      <c r="G55" s="306"/>
      <c r="H55" s="306"/>
      <c r="I55" s="306"/>
      <c r="J55" s="306"/>
      <c r="K55" s="304"/>
    </row>
    <row r="56" ht="12.75" customHeight="1">
      <c r="B56" s="302"/>
      <c r="C56" s="306"/>
      <c r="D56" s="306"/>
      <c r="E56" s="306"/>
      <c r="F56" s="306"/>
      <c r="G56" s="306"/>
      <c r="H56" s="306"/>
      <c r="I56" s="306"/>
      <c r="J56" s="306"/>
      <c r="K56" s="304"/>
    </row>
    <row r="57" ht="15" customHeight="1">
      <c r="B57" s="302"/>
      <c r="C57" s="306" t="s">
        <v>627</v>
      </c>
      <c r="D57" s="306"/>
      <c r="E57" s="306"/>
      <c r="F57" s="306"/>
      <c r="G57" s="306"/>
      <c r="H57" s="306"/>
      <c r="I57" s="306"/>
      <c r="J57" s="306"/>
      <c r="K57" s="304"/>
    </row>
    <row r="58" ht="15" customHeight="1">
      <c r="B58" s="302"/>
      <c r="C58" s="308"/>
      <c r="D58" s="306" t="s">
        <v>628</v>
      </c>
      <c r="E58" s="306"/>
      <c r="F58" s="306"/>
      <c r="G58" s="306"/>
      <c r="H58" s="306"/>
      <c r="I58" s="306"/>
      <c r="J58" s="306"/>
      <c r="K58" s="304"/>
    </row>
    <row r="59" ht="15" customHeight="1">
      <c r="B59" s="302"/>
      <c r="C59" s="308"/>
      <c r="D59" s="306" t="s">
        <v>629</v>
      </c>
      <c r="E59" s="306"/>
      <c r="F59" s="306"/>
      <c r="G59" s="306"/>
      <c r="H59" s="306"/>
      <c r="I59" s="306"/>
      <c r="J59" s="306"/>
      <c r="K59" s="304"/>
    </row>
    <row r="60" ht="15" customHeight="1">
      <c r="B60" s="302"/>
      <c r="C60" s="308"/>
      <c r="D60" s="306" t="s">
        <v>630</v>
      </c>
      <c r="E60" s="306"/>
      <c r="F60" s="306"/>
      <c r="G60" s="306"/>
      <c r="H60" s="306"/>
      <c r="I60" s="306"/>
      <c r="J60" s="306"/>
      <c r="K60" s="304"/>
    </row>
    <row r="61" ht="15" customHeight="1">
      <c r="B61" s="302"/>
      <c r="C61" s="308"/>
      <c r="D61" s="306" t="s">
        <v>631</v>
      </c>
      <c r="E61" s="306"/>
      <c r="F61" s="306"/>
      <c r="G61" s="306"/>
      <c r="H61" s="306"/>
      <c r="I61" s="306"/>
      <c r="J61" s="306"/>
      <c r="K61" s="304"/>
    </row>
    <row r="62" ht="15" customHeight="1">
      <c r="B62" s="302"/>
      <c r="C62" s="308"/>
      <c r="D62" s="311" t="s">
        <v>632</v>
      </c>
      <c r="E62" s="311"/>
      <c r="F62" s="311"/>
      <c r="G62" s="311"/>
      <c r="H62" s="311"/>
      <c r="I62" s="311"/>
      <c r="J62" s="311"/>
      <c r="K62" s="304"/>
    </row>
    <row r="63" ht="15" customHeight="1">
      <c r="B63" s="302"/>
      <c r="C63" s="308"/>
      <c r="D63" s="306" t="s">
        <v>633</v>
      </c>
      <c r="E63" s="306"/>
      <c r="F63" s="306"/>
      <c r="G63" s="306"/>
      <c r="H63" s="306"/>
      <c r="I63" s="306"/>
      <c r="J63" s="306"/>
      <c r="K63" s="304"/>
    </row>
    <row r="64" ht="12.75" customHeight="1">
      <c r="B64" s="302"/>
      <c r="C64" s="308"/>
      <c r="D64" s="308"/>
      <c r="E64" s="312"/>
      <c r="F64" s="308"/>
      <c r="G64" s="308"/>
      <c r="H64" s="308"/>
      <c r="I64" s="308"/>
      <c r="J64" s="308"/>
      <c r="K64" s="304"/>
    </row>
    <row r="65" ht="15" customHeight="1">
      <c r="B65" s="302"/>
      <c r="C65" s="308"/>
      <c r="D65" s="306" t="s">
        <v>634</v>
      </c>
      <c r="E65" s="306"/>
      <c r="F65" s="306"/>
      <c r="G65" s="306"/>
      <c r="H65" s="306"/>
      <c r="I65" s="306"/>
      <c r="J65" s="306"/>
      <c r="K65" s="304"/>
    </row>
    <row r="66" ht="15" customHeight="1">
      <c r="B66" s="302"/>
      <c r="C66" s="308"/>
      <c r="D66" s="311" t="s">
        <v>635</v>
      </c>
      <c r="E66" s="311"/>
      <c r="F66" s="311"/>
      <c r="G66" s="311"/>
      <c r="H66" s="311"/>
      <c r="I66" s="311"/>
      <c r="J66" s="311"/>
      <c r="K66" s="304"/>
    </row>
    <row r="67" ht="15" customHeight="1">
      <c r="B67" s="302"/>
      <c r="C67" s="308"/>
      <c r="D67" s="306" t="s">
        <v>636</v>
      </c>
      <c r="E67" s="306"/>
      <c r="F67" s="306"/>
      <c r="G67" s="306"/>
      <c r="H67" s="306"/>
      <c r="I67" s="306"/>
      <c r="J67" s="306"/>
      <c r="K67" s="304"/>
    </row>
    <row r="68" ht="15" customHeight="1">
      <c r="B68" s="302"/>
      <c r="C68" s="308"/>
      <c r="D68" s="306" t="s">
        <v>637</v>
      </c>
      <c r="E68" s="306"/>
      <c r="F68" s="306"/>
      <c r="G68" s="306"/>
      <c r="H68" s="306"/>
      <c r="I68" s="306"/>
      <c r="J68" s="306"/>
      <c r="K68" s="304"/>
    </row>
    <row r="69" ht="15" customHeight="1">
      <c r="B69" s="302"/>
      <c r="C69" s="308"/>
      <c r="D69" s="306" t="s">
        <v>638</v>
      </c>
      <c r="E69" s="306"/>
      <c r="F69" s="306"/>
      <c r="G69" s="306"/>
      <c r="H69" s="306"/>
      <c r="I69" s="306"/>
      <c r="J69" s="306"/>
      <c r="K69" s="304"/>
    </row>
    <row r="70" ht="15" customHeight="1">
      <c r="B70" s="302"/>
      <c r="C70" s="308"/>
      <c r="D70" s="306" t="s">
        <v>639</v>
      </c>
      <c r="E70" s="306"/>
      <c r="F70" s="306"/>
      <c r="G70" s="306"/>
      <c r="H70" s="306"/>
      <c r="I70" s="306"/>
      <c r="J70" s="306"/>
      <c r="K70" s="304"/>
    </row>
    <row r="71" ht="12.75" customHeight="1">
      <c r="B71" s="313"/>
      <c r="C71" s="314"/>
      <c r="D71" s="314"/>
      <c r="E71" s="314"/>
      <c r="F71" s="314"/>
      <c r="G71" s="314"/>
      <c r="H71" s="314"/>
      <c r="I71" s="314"/>
      <c r="J71" s="314"/>
      <c r="K71" s="315"/>
    </row>
    <row r="72" ht="18.75" customHeight="1">
      <c r="B72" s="316"/>
      <c r="C72" s="316"/>
      <c r="D72" s="316"/>
      <c r="E72" s="316"/>
      <c r="F72" s="316"/>
      <c r="G72" s="316"/>
      <c r="H72" s="316"/>
      <c r="I72" s="316"/>
      <c r="J72" s="316"/>
      <c r="K72" s="317"/>
    </row>
    <row r="73" ht="18.75" customHeight="1">
      <c r="B73" s="317"/>
      <c r="C73" s="317"/>
      <c r="D73" s="317"/>
      <c r="E73" s="317"/>
      <c r="F73" s="317"/>
      <c r="G73" s="317"/>
      <c r="H73" s="317"/>
      <c r="I73" s="317"/>
      <c r="J73" s="317"/>
      <c r="K73" s="317"/>
    </row>
    <row r="74" ht="7.5" customHeight="1">
      <c r="B74" s="318"/>
      <c r="C74" s="319"/>
      <c r="D74" s="319"/>
      <c r="E74" s="319"/>
      <c r="F74" s="319"/>
      <c r="G74" s="319"/>
      <c r="H74" s="319"/>
      <c r="I74" s="319"/>
      <c r="J74" s="319"/>
      <c r="K74" s="320"/>
    </row>
    <row r="75" ht="45" customHeight="1">
      <c r="B75" s="321"/>
      <c r="C75" s="322" t="s">
        <v>640</v>
      </c>
      <c r="D75" s="322"/>
      <c r="E75" s="322"/>
      <c r="F75" s="322"/>
      <c r="G75" s="322"/>
      <c r="H75" s="322"/>
      <c r="I75" s="322"/>
      <c r="J75" s="322"/>
      <c r="K75" s="323"/>
    </row>
    <row r="76" ht="17.25" customHeight="1">
      <c r="B76" s="321"/>
      <c r="C76" s="324" t="s">
        <v>641</v>
      </c>
      <c r="D76" s="324"/>
      <c r="E76" s="324"/>
      <c r="F76" s="324" t="s">
        <v>642</v>
      </c>
      <c r="G76" s="325"/>
      <c r="H76" s="324" t="s">
        <v>62</v>
      </c>
      <c r="I76" s="324" t="s">
        <v>65</v>
      </c>
      <c r="J76" s="324" t="s">
        <v>643</v>
      </c>
      <c r="K76" s="323"/>
    </row>
    <row r="77" ht="17.25" customHeight="1">
      <c r="B77" s="321"/>
      <c r="C77" s="326" t="s">
        <v>644</v>
      </c>
      <c r="D77" s="326"/>
      <c r="E77" s="326"/>
      <c r="F77" s="327" t="s">
        <v>645</v>
      </c>
      <c r="G77" s="328"/>
      <c r="H77" s="326"/>
      <c r="I77" s="326"/>
      <c r="J77" s="326" t="s">
        <v>646</v>
      </c>
      <c r="K77" s="323"/>
    </row>
    <row r="78" ht="5.25" customHeight="1">
      <c r="B78" s="321"/>
      <c r="C78" s="329"/>
      <c r="D78" s="329"/>
      <c r="E78" s="329"/>
      <c r="F78" s="329"/>
      <c r="G78" s="330"/>
      <c r="H78" s="329"/>
      <c r="I78" s="329"/>
      <c r="J78" s="329"/>
      <c r="K78" s="323"/>
    </row>
    <row r="79" ht="15" customHeight="1">
      <c r="B79" s="321"/>
      <c r="C79" s="309" t="s">
        <v>61</v>
      </c>
      <c r="D79" s="329"/>
      <c r="E79" s="329"/>
      <c r="F79" s="331" t="s">
        <v>647</v>
      </c>
      <c r="G79" s="330"/>
      <c r="H79" s="309" t="s">
        <v>648</v>
      </c>
      <c r="I79" s="309" t="s">
        <v>649</v>
      </c>
      <c r="J79" s="309">
        <v>20</v>
      </c>
      <c r="K79" s="323"/>
    </row>
    <row r="80" ht="15" customHeight="1">
      <c r="B80" s="321"/>
      <c r="C80" s="309" t="s">
        <v>650</v>
      </c>
      <c r="D80" s="309"/>
      <c r="E80" s="309"/>
      <c r="F80" s="331" t="s">
        <v>647</v>
      </c>
      <c r="G80" s="330"/>
      <c r="H80" s="309" t="s">
        <v>651</v>
      </c>
      <c r="I80" s="309" t="s">
        <v>649</v>
      </c>
      <c r="J80" s="309">
        <v>120</v>
      </c>
      <c r="K80" s="323"/>
    </row>
    <row r="81" ht="15" customHeight="1">
      <c r="B81" s="332"/>
      <c r="C81" s="309" t="s">
        <v>652</v>
      </c>
      <c r="D81" s="309"/>
      <c r="E81" s="309"/>
      <c r="F81" s="331" t="s">
        <v>653</v>
      </c>
      <c r="G81" s="330"/>
      <c r="H81" s="309" t="s">
        <v>654</v>
      </c>
      <c r="I81" s="309" t="s">
        <v>649</v>
      </c>
      <c r="J81" s="309">
        <v>50</v>
      </c>
      <c r="K81" s="323"/>
    </row>
    <row r="82" ht="15" customHeight="1">
      <c r="B82" s="332"/>
      <c r="C82" s="309" t="s">
        <v>655</v>
      </c>
      <c r="D82" s="309"/>
      <c r="E82" s="309"/>
      <c r="F82" s="331" t="s">
        <v>647</v>
      </c>
      <c r="G82" s="330"/>
      <c r="H82" s="309" t="s">
        <v>656</v>
      </c>
      <c r="I82" s="309" t="s">
        <v>657</v>
      </c>
      <c r="J82" s="309"/>
      <c r="K82" s="323"/>
    </row>
    <row r="83" ht="15" customHeight="1">
      <c r="B83" s="332"/>
      <c r="C83" s="333" t="s">
        <v>658</v>
      </c>
      <c r="D83" s="333"/>
      <c r="E83" s="333"/>
      <c r="F83" s="334" t="s">
        <v>653</v>
      </c>
      <c r="G83" s="333"/>
      <c r="H83" s="333" t="s">
        <v>659</v>
      </c>
      <c r="I83" s="333" t="s">
        <v>649</v>
      </c>
      <c r="J83" s="333">
        <v>15</v>
      </c>
      <c r="K83" s="323"/>
    </row>
    <row r="84" ht="15" customHeight="1">
      <c r="B84" s="332"/>
      <c r="C84" s="333" t="s">
        <v>660</v>
      </c>
      <c r="D84" s="333"/>
      <c r="E84" s="333"/>
      <c r="F84" s="334" t="s">
        <v>653</v>
      </c>
      <c r="G84" s="333"/>
      <c r="H84" s="333" t="s">
        <v>661</v>
      </c>
      <c r="I84" s="333" t="s">
        <v>649</v>
      </c>
      <c r="J84" s="333">
        <v>15</v>
      </c>
      <c r="K84" s="323"/>
    </row>
    <row r="85" ht="15" customHeight="1">
      <c r="B85" s="332"/>
      <c r="C85" s="333" t="s">
        <v>662</v>
      </c>
      <c r="D85" s="333"/>
      <c r="E85" s="333"/>
      <c r="F85" s="334" t="s">
        <v>653</v>
      </c>
      <c r="G85" s="333"/>
      <c r="H85" s="333" t="s">
        <v>663</v>
      </c>
      <c r="I85" s="333" t="s">
        <v>649</v>
      </c>
      <c r="J85" s="333">
        <v>20</v>
      </c>
      <c r="K85" s="323"/>
    </row>
    <row r="86" ht="15" customHeight="1">
      <c r="B86" s="332"/>
      <c r="C86" s="333" t="s">
        <v>664</v>
      </c>
      <c r="D86" s="333"/>
      <c r="E86" s="333"/>
      <c r="F86" s="334" t="s">
        <v>653</v>
      </c>
      <c r="G86" s="333"/>
      <c r="H86" s="333" t="s">
        <v>665</v>
      </c>
      <c r="I86" s="333" t="s">
        <v>649</v>
      </c>
      <c r="J86" s="333">
        <v>20</v>
      </c>
      <c r="K86" s="323"/>
    </row>
    <row r="87" ht="15" customHeight="1">
      <c r="B87" s="332"/>
      <c r="C87" s="309" t="s">
        <v>666</v>
      </c>
      <c r="D87" s="309"/>
      <c r="E87" s="309"/>
      <c r="F87" s="331" t="s">
        <v>653</v>
      </c>
      <c r="G87" s="330"/>
      <c r="H87" s="309" t="s">
        <v>667</v>
      </c>
      <c r="I87" s="309" t="s">
        <v>649</v>
      </c>
      <c r="J87" s="309">
        <v>50</v>
      </c>
      <c r="K87" s="323"/>
    </row>
    <row r="88" ht="15" customHeight="1">
      <c r="B88" s="332"/>
      <c r="C88" s="309" t="s">
        <v>668</v>
      </c>
      <c r="D88" s="309"/>
      <c r="E88" s="309"/>
      <c r="F88" s="331" t="s">
        <v>653</v>
      </c>
      <c r="G88" s="330"/>
      <c r="H88" s="309" t="s">
        <v>669</v>
      </c>
      <c r="I88" s="309" t="s">
        <v>649</v>
      </c>
      <c r="J88" s="309">
        <v>20</v>
      </c>
      <c r="K88" s="323"/>
    </row>
    <row r="89" ht="15" customHeight="1">
      <c r="B89" s="332"/>
      <c r="C89" s="309" t="s">
        <v>670</v>
      </c>
      <c r="D89" s="309"/>
      <c r="E89" s="309"/>
      <c r="F89" s="331" t="s">
        <v>653</v>
      </c>
      <c r="G89" s="330"/>
      <c r="H89" s="309" t="s">
        <v>671</v>
      </c>
      <c r="I89" s="309" t="s">
        <v>649</v>
      </c>
      <c r="J89" s="309">
        <v>20</v>
      </c>
      <c r="K89" s="323"/>
    </row>
    <row r="90" ht="15" customHeight="1">
      <c r="B90" s="332"/>
      <c r="C90" s="309" t="s">
        <v>672</v>
      </c>
      <c r="D90" s="309"/>
      <c r="E90" s="309"/>
      <c r="F90" s="331" t="s">
        <v>653</v>
      </c>
      <c r="G90" s="330"/>
      <c r="H90" s="309" t="s">
        <v>673</v>
      </c>
      <c r="I90" s="309" t="s">
        <v>649</v>
      </c>
      <c r="J90" s="309">
        <v>50</v>
      </c>
      <c r="K90" s="323"/>
    </row>
    <row r="91" ht="15" customHeight="1">
      <c r="B91" s="332"/>
      <c r="C91" s="309" t="s">
        <v>674</v>
      </c>
      <c r="D91" s="309"/>
      <c r="E91" s="309"/>
      <c r="F91" s="331" t="s">
        <v>653</v>
      </c>
      <c r="G91" s="330"/>
      <c r="H91" s="309" t="s">
        <v>674</v>
      </c>
      <c r="I91" s="309" t="s">
        <v>649</v>
      </c>
      <c r="J91" s="309">
        <v>50</v>
      </c>
      <c r="K91" s="323"/>
    </row>
    <row r="92" ht="15" customHeight="1">
      <c r="B92" s="332"/>
      <c r="C92" s="309" t="s">
        <v>675</v>
      </c>
      <c r="D92" s="309"/>
      <c r="E92" s="309"/>
      <c r="F92" s="331" t="s">
        <v>653</v>
      </c>
      <c r="G92" s="330"/>
      <c r="H92" s="309" t="s">
        <v>676</v>
      </c>
      <c r="I92" s="309" t="s">
        <v>649</v>
      </c>
      <c r="J92" s="309">
        <v>255</v>
      </c>
      <c r="K92" s="323"/>
    </row>
    <row r="93" ht="15" customHeight="1">
      <c r="B93" s="332"/>
      <c r="C93" s="309" t="s">
        <v>677</v>
      </c>
      <c r="D93" s="309"/>
      <c r="E93" s="309"/>
      <c r="F93" s="331" t="s">
        <v>647</v>
      </c>
      <c r="G93" s="330"/>
      <c r="H93" s="309" t="s">
        <v>678</v>
      </c>
      <c r="I93" s="309" t="s">
        <v>679</v>
      </c>
      <c r="J93" s="309"/>
      <c r="K93" s="323"/>
    </row>
    <row r="94" ht="15" customHeight="1">
      <c r="B94" s="332"/>
      <c r="C94" s="309" t="s">
        <v>680</v>
      </c>
      <c r="D94" s="309"/>
      <c r="E94" s="309"/>
      <c r="F94" s="331" t="s">
        <v>647</v>
      </c>
      <c r="G94" s="330"/>
      <c r="H94" s="309" t="s">
        <v>681</v>
      </c>
      <c r="I94" s="309" t="s">
        <v>682</v>
      </c>
      <c r="J94" s="309"/>
      <c r="K94" s="323"/>
    </row>
    <row r="95" ht="15" customHeight="1">
      <c r="B95" s="332"/>
      <c r="C95" s="309" t="s">
        <v>683</v>
      </c>
      <c r="D95" s="309"/>
      <c r="E95" s="309"/>
      <c r="F95" s="331" t="s">
        <v>647</v>
      </c>
      <c r="G95" s="330"/>
      <c r="H95" s="309" t="s">
        <v>683</v>
      </c>
      <c r="I95" s="309" t="s">
        <v>682</v>
      </c>
      <c r="J95" s="309"/>
      <c r="K95" s="323"/>
    </row>
    <row r="96" ht="15" customHeight="1">
      <c r="B96" s="332"/>
      <c r="C96" s="309" t="s">
        <v>46</v>
      </c>
      <c r="D96" s="309"/>
      <c r="E96" s="309"/>
      <c r="F96" s="331" t="s">
        <v>647</v>
      </c>
      <c r="G96" s="330"/>
      <c r="H96" s="309" t="s">
        <v>684</v>
      </c>
      <c r="I96" s="309" t="s">
        <v>682</v>
      </c>
      <c r="J96" s="309"/>
      <c r="K96" s="323"/>
    </row>
    <row r="97" ht="15" customHeight="1">
      <c r="B97" s="332"/>
      <c r="C97" s="309" t="s">
        <v>56</v>
      </c>
      <c r="D97" s="309"/>
      <c r="E97" s="309"/>
      <c r="F97" s="331" t="s">
        <v>647</v>
      </c>
      <c r="G97" s="330"/>
      <c r="H97" s="309" t="s">
        <v>685</v>
      </c>
      <c r="I97" s="309" t="s">
        <v>682</v>
      </c>
      <c r="J97" s="309"/>
      <c r="K97" s="323"/>
    </row>
    <row r="98" ht="15" customHeight="1">
      <c r="B98" s="335"/>
      <c r="C98" s="336"/>
      <c r="D98" s="336"/>
      <c r="E98" s="336"/>
      <c r="F98" s="336"/>
      <c r="G98" s="336"/>
      <c r="H98" s="336"/>
      <c r="I98" s="336"/>
      <c r="J98" s="336"/>
      <c r="K98" s="337"/>
    </row>
    <row r="99" ht="18.75" customHeight="1">
      <c r="B99" s="338"/>
      <c r="C99" s="339"/>
      <c r="D99" s="339"/>
      <c r="E99" s="339"/>
      <c r="F99" s="339"/>
      <c r="G99" s="339"/>
      <c r="H99" s="339"/>
      <c r="I99" s="339"/>
      <c r="J99" s="339"/>
      <c r="K99" s="338"/>
    </row>
    <row r="100" ht="18.75" customHeight="1">
      <c r="B100" s="317"/>
      <c r="C100" s="317"/>
      <c r="D100" s="317"/>
      <c r="E100" s="317"/>
      <c r="F100" s="317"/>
      <c r="G100" s="317"/>
      <c r="H100" s="317"/>
      <c r="I100" s="317"/>
      <c r="J100" s="317"/>
      <c r="K100" s="317"/>
    </row>
    <row r="101" ht="7.5" customHeight="1">
      <c r="B101" s="318"/>
      <c r="C101" s="319"/>
      <c r="D101" s="319"/>
      <c r="E101" s="319"/>
      <c r="F101" s="319"/>
      <c r="G101" s="319"/>
      <c r="H101" s="319"/>
      <c r="I101" s="319"/>
      <c r="J101" s="319"/>
      <c r="K101" s="320"/>
    </row>
    <row r="102" ht="45" customHeight="1">
      <c r="B102" s="321"/>
      <c r="C102" s="322" t="s">
        <v>686</v>
      </c>
      <c r="D102" s="322"/>
      <c r="E102" s="322"/>
      <c r="F102" s="322"/>
      <c r="G102" s="322"/>
      <c r="H102" s="322"/>
      <c r="I102" s="322"/>
      <c r="J102" s="322"/>
      <c r="K102" s="323"/>
    </row>
    <row r="103" ht="17.25" customHeight="1">
      <c r="B103" s="321"/>
      <c r="C103" s="324" t="s">
        <v>641</v>
      </c>
      <c r="D103" s="324"/>
      <c r="E103" s="324"/>
      <c r="F103" s="324" t="s">
        <v>642</v>
      </c>
      <c r="G103" s="325"/>
      <c r="H103" s="324" t="s">
        <v>62</v>
      </c>
      <c r="I103" s="324" t="s">
        <v>65</v>
      </c>
      <c r="J103" s="324" t="s">
        <v>643</v>
      </c>
      <c r="K103" s="323"/>
    </row>
    <row r="104" ht="17.25" customHeight="1">
      <c r="B104" s="321"/>
      <c r="C104" s="326" t="s">
        <v>644</v>
      </c>
      <c r="D104" s="326"/>
      <c r="E104" s="326"/>
      <c r="F104" s="327" t="s">
        <v>645</v>
      </c>
      <c r="G104" s="328"/>
      <c r="H104" s="326"/>
      <c r="I104" s="326"/>
      <c r="J104" s="326" t="s">
        <v>646</v>
      </c>
      <c r="K104" s="323"/>
    </row>
    <row r="105" ht="5.25" customHeight="1">
      <c r="B105" s="321"/>
      <c r="C105" s="324"/>
      <c r="D105" s="324"/>
      <c r="E105" s="324"/>
      <c r="F105" s="324"/>
      <c r="G105" s="340"/>
      <c r="H105" s="324"/>
      <c r="I105" s="324"/>
      <c r="J105" s="324"/>
      <c r="K105" s="323"/>
    </row>
    <row r="106" ht="15" customHeight="1">
      <c r="B106" s="321"/>
      <c r="C106" s="309" t="s">
        <v>61</v>
      </c>
      <c r="D106" s="329"/>
      <c r="E106" s="329"/>
      <c r="F106" s="331" t="s">
        <v>647</v>
      </c>
      <c r="G106" s="340"/>
      <c r="H106" s="309" t="s">
        <v>687</v>
      </c>
      <c r="I106" s="309" t="s">
        <v>649</v>
      </c>
      <c r="J106" s="309">
        <v>20</v>
      </c>
      <c r="K106" s="323"/>
    </row>
    <row r="107" ht="15" customHeight="1">
      <c r="B107" s="321"/>
      <c r="C107" s="309" t="s">
        <v>650</v>
      </c>
      <c r="D107" s="309"/>
      <c r="E107" s="309"/>
      <c r="F107" s="331" t="s">
        <v>647</v>
      </c>
      <c r="G107" s="309"/>
      <c r="H107" s="309" t="s">
        <v>687</v>
      </c>
      <c r="I107" s="309" t="s">
        <v>649</v>
      </c>
      <c r="J107" s="309">
        <v>120</v>
      </c>
      <c r="K107" s="323"/>
    </row>
    <row r="108" ht="15" customHeight="1">
      <c r="B108" s="332"/>
      <c r="C108" s="309" t="s">
        <v>652</v>
      </c>
      <c r="D108" s="309"/>
      <c r="E108" s="309"/>
      <c r="F108" s="331" t="s">
        <v>653</v>
      </c>
      <c r="G108" s="309"/>
      <c r="H108" s="309" t="s">
        <v>687</v>
      </c>
      <c r="I108" s="309" t="s">
        <v>649</v>
      </c>
      <c r="J108" s="309">
        <v>50</v>
      </c>
      <c r="K108" s="323"/>
    </row>
    <row r="109" ht="15" customHeight="1">
      <c r="B109" s="332"/>
      <c r="C109" s="309" t="s">
        <v>655</v>
      </c>
      <c r="D109" s="309"/>
      <c r="E109" s="309"/>
      <c r="F109" s="331" t="s">
        <v>647</v>
      </c>
      <c r="G109" s="309"/>
      <c r="H109" s="309" t="s">
        <v>687</v>
      </c>
      <c r="I109" s="309" t="s">
        <v>657</v>
      </c>
      <c r="J109" s="309"/>
      <c r="K109" s="323"/>
    </row>
    <row r="110" ht="15" customHeight="1">
      <c r="B110" s="332"/>
      <c r="C110" s="309" t="s">
        <v>666</v>
      </c>
      <c r="D110" s="309"/>
      <c r="E110" s="309"/>
      <c r="F110" s="331" t="s">
        <v>653</v>
      </c>
      <c r="G110" s="309"/>
      <c r="H110" s="309" t="s">
        <v>687</v>
      </c>
      <c r="I110" s="309" t="s">
        <v>649</v>
      </c>
      <c r="J110" s="309">
        <v>50</v>
      </c>
      <c r="K110" s="323"/>
    </row>
    <row r="111" ht="15" customHeight="1">
      <c r="B111" s="332"/>
      <c r="C111" s="309" t="s">
        <v>674</v>
      </c>
      <c r="D111" s="309"/>
      <c r="E111" s="309"/>
      <c r="F111" s="331" t="s">
        <v>653</v>
      </c>
      <c r="G111" s="309"/>
      <c r="H111" s="309" t="s">
        <v>687</v>
      </c>
      <c r="I111" s="309" t="s">
        <v>649</v>
      </c>
      <c r="J111" s="309">
        <v>50</v>
      </c>
      <c r="K111" s="323"/>
    </row>
    <row r="112" ht="15" customHeight="1">
      <c r="B112" s="332"/>
      <c r="C112" s="309" t="s">
        <v>672</v>
      </c>
      <c r="D112" s="309"/>
      <c r="E112" s="309"/>
      <c r="F112" s="331" t="s">
        <v>653</v>
      </c>
      <c r="G112" s="309"/>
      <c r="H112" s="309" t="s">
        <v>687</v>
      </c>
      <c r="I112" s="309" t="s">
        <v>649</v>
      </c>
      <c r="J112" s="309">
        <v>50</v>
      </c>
      <c r="K112" s="323"/>
    </row>
    <row r="113" ht="15" customHeight="1">
      <c r="B113" s="332"/>
      <c r="C113" s="309" t="s">
        <v>61</v>
      </c>
      <c r="D113" s="309"/>
      <c r="E113" s="309"/>
      <c r="F113" s="331" t="s">
        <v>647</v>
      </c>
      <c r="G113" s="309"/>
      <c r="H113" s="309" t="s">
        <v>688</v>
      </c>
      <c r="I113" s="309" t="s">
        <v>649</v>
      </c>
      <c r="J113" s="309">
        <v>20</v>
      </c>
      <c r="K113" s="323"/>
    </row>
    <row r="114" ht="15" customHeight="1">
      <c r="B114" s="332"/>
      <c r="C114" s="309" t="s">
        <v>689</v>
      </c>
      <c r="D114" s="309"/>
      <c r="E114" s="309"/>
      <c r="F114" s="331" t="s">
        <v>647</v>
      </c>
      <c r="G114" s="309"/>
      <c r="H114" s="309" t="s">
        <v>690</v>
      </c>
      <c r="I114" s="309" t="s">
        <v>649</v>
      </c>
      <c r="J114" s="309">
        <v>120</v>
      </c>
      <c r="K114" s="323"/>
    </row>
    <row r="115" ht="15" customHeight="1">
      <c r="B115" s="332"/>
      <c r="C115" s="309" t="s">
        <v>46</v>
      </c>
      <c r="D115" s="309"/>
      <c r="E115" s="309"/>
      <c r="F115" s="331" t="s">
        <v>647</v>
      </c>
      <c r="G115" s="309"/>
      <c r="H115" s="309" t="s">
        <v>691</v>
      </c>
      <c r="I115" s="309" t="s">
        <v>682</v>
      </c>
      <c r="J115" s="309"/>
      <c r="K115" s="323"/>
    </row>
    <row r="116" ht="15" customHeight="1">
      <c r="B116" s="332"/>
      <c r="C116" s="309" t="s">
        <v>56</v>
      </c>
      <c r="D116" s="309"/>
      <c r="E116" s="309"/>
      <c r="F116" s="331" t="s">
        <v>647</v>
      </c>
      <c r="G116" s="309"/>
      <c r="H116" s="309" t="s">
        <v>692</v>
      </c>
      <c r="I116" s="309" t="s">
        <v>682</v>
      </c>
      <c r="J116" s="309"/>
      <c r="K116" s="323"/>
    </row>
    <row r="117" ht="15" customHeight="1">
      <c r="B117" s="332"/>
      <c r="C117" s="309" t="s">
        <v>65</v>
      </c>
      <c r="D117" s="309"/>
      <c r="E117" s="309"/>
      <c r="F117" s="331" t="s">
        <v>647</v>
      </c>
      <c r="G117" s="309"/>
      <c r="H117" s="309" t="s">
        <v>693</v>
      </c>
      <c r="I117" s="309" t="s">
        <v>694</v>
      </c>
      <c r="J117" s="309"/>
      <c r="K117" s="323"/>
    </row>
    <row r="118" ht="15" customHeight="1">
      <c r="B118" s="335"/>
      <c r="C118" s="341"/>
      <c r="D118" s="341"/>
      <c r="E118" s="341"/>
      <c r="F118" s="341"/>
      <c r="G118" s="341"/>
      <c r="H118" s="341"/>
      <c r="I118" s="341"/>
      <c r="J118" s="341"/>
      <c r="K118" s="337"/>
    </row>
    <row r="119" ht="18.75" customHeight="1">
      <c r="B119" s="342"/>
      <c r="C119" s="306"/>
      <c r="D119" s="306"/>
      <c r="E119" s="306"/>
      <c r="F119" s="343"/>
      <c r="G119" s="306"/>
      <c r="H119" s="306"/>
      <c r="I119" s="306"/>
      <c r="J119" s="306"/>
      <c r="K119" s="342"/>
    </row>
    <row r="120" ht="18.75" customHeight="1">
      <c r="B120" s="317"/>
      <c r="C120" s="317"/>
      <c r="D120" s="317"/>
      <c r="E120" s="317"/>
      <c r="F120" s="317"/>
      <c r="G120" s="317"/>
      <c r="H120" s="317"/>
      <c r="I120" s="317"/>
      <c r="J120" s="317"/>
      <c r="K120" s="317"/>
    </row>
    <row r="121" ht="7.5" customHeight="1">
      <c r="B121" s="344"/>
      <c r="C121" s="345"/>
      <c r="D121" s="345"/>
      <c r="E121" s="345"/>
      <c r="F121" s="345"/>
      <c r="G121" s="345"/>
      <c r="H121" s="345"/>
      <c r="I121" s="345"/>
      <c r="J121" s="345"/>
      <c r="K121" s="346"/>
    </row>
    <row r="122" ht="45" customHeight="1">
      <c r="B122" s="347"/>
      <c r="C122" s="300" t="s">
        <v>695</v>
      </c>
      <c r="D122" s="300"/>
      <c r="E122" s="300"/>
      <c r="F122" s="300"/>
      <c r="G122" s="300"/>
      <c r="H122" s="300"/>
      <c r="I122" s="300"/>
      <c r="J122" s="300"/>
      <c r="K122" s="348"/>
    </row>
    <row r="123" ht="17.25" customHeight="1">
      <c r="B123" s="349"/>
      <c r="C123" s="324" t="s">
        <v>641</v>
      </c>
      <c r="D123" s="324"/>
      <c r="E123" s="324"/>
      <c r="F123" s="324" t="s">
        <v>642</v>
      </c>
      <c r="G123" s="325"/>
      <c r="H123" s="324" t="s">
        <v>62</v>
      </c>
      <c r="I123" s="324" t="s">
        <v>65</v>
      </c>
      <c r="J123" s="324" t="s">
        <v>643</v>
      </c>
      <c r="K123" s="350"/>
    </row>
    <row r="124" ht="17.25" customHeight="1">
      <c r="B124" s="349"/>
      <c r="C124" s="326" t="s">
        <v>644</v>
      </c>
      <c r="D124" s="326"/>
      <c r="E124" s="326"/>
      <c r="F124" s="327" t="s">
        <v>645</v>
      </c>
      <c r="G124" s="328"/>
      <c r="H124" s="326"/>
      <c r="I124" s="326"/>
      <c r="J124" s="326" t="s">
        <v>646</v>
      </c>
      <c r="K124" s="350"/>
    </row>
    <row r="125" ht="5.25" customHeight="1">
      <c r="B125" s="351"/>
      <c r="C125" s="329"/>
      <c r="D125" s="329"/>
      <c r="E125" s="329"/>
      <c r="F125" s="329"/>
      <c r="G125" s="309"/>
      <c r="H125" s="329"/>
      <c r="I125" s="329"/>
      <c r="J125" s="329"/>
      <c r="K125" s="352"/>
    </row>
    <row r="126" ht="15" customHeight="1">
      <c r="B126" s="351"/>
      <c r="C126" s="309" t="s">
        <v>650</v>
      </c>
      <c r="D126" s="329"/>
      <c r="E126" s="329"/>
      <c r="F126" s="331" t="s">
        <v>647</v>
      </c>
      <c r="G126" s="309"/>
      <c r="H126" s="309" t="s">
        <v>687</v>
      </c>
      <c r="I126" s="309" t="s">
        <v>649</v>
      </c>
      <c r="J126" s="309">
        <v>120</v>
      </c>
      <c r="K126" s="353"/>
    </row>
    <row r="127" ht="15" customHeight="1">
      <c r="B127" s="351"/>
      <c r="C127" s="309" t="s">
        <v>696</v>
      </c>
      <c r="D127" s="309"/>
      <c r="E127" s="309"/>
      <c r="F127" s="331" t="s">
        <v>647</v>
      </c>
      <c r="G127" s="309"/>
      <c r="H127" s="309" t="s">
        <v>697</v>
      </c>
      <c r="I127" s="309" t="s">
        <v>649</v>
      </c>
      <c r="J127" s="309" t="s">
        <v>698</v>
      </c>
      <c r="K127" s="353"/>
    </row>
    <row r="128" ht="15" customHeight="1">
      <c r="B128" s="351"/>
      <c r="C128" s="309" t="s">
        <v>93</v>
      </c>
      <c r="D128" s="309"/>
      <c r="E128" s="309"/>
      <c r="F128" s="331" t="s">
        <v>647</v>
      </c>
      <c r="G128" s="309"/>
      <c r="H128" s="309" t="s">
        <v>699</v>
      </c>
      <c r="I128" s="309" t="s">
        <v>649</v>
      </c>
      <c r="J128" s="309" t="s">
        <v>698</v>
      </c>
      <c r="K128" s="353"/>
    </row>
    <row r="129" ht="15" customHeight="1">
      <c r="B129" s="351"/>
      <c r="C129" s="309" t="s">
        <v>658</v>
      </c>
      <c r="D129" s="309"/>
      <c r="E129" s="309"/>
      <c r="F129" s="331" t="s">
        <v>653</v>
      </c>
      <c r="G129" s="309"/>
      <c r="H129" s="309" t="s">
        <v>659</v>
      </c>
      <c r="I129" s="309" t="s">
        <v>649</v>
      </c>
      <c r="J129" s="309">
        <v>15</v>
      </c>
      <c r="K129" s="353"/>
    </row>
    <row r="130" ht="15" customHeight="1">
      <c r="B130" s="351"/>
      <c r="C130" s="333" t="s">
        <v>660</v>
      </c>
      <c r="D130" s="333"/>
      <c r="E130" s="333"/>
      <c r="F130" s="334" t="s">
        <v>653</v>
      </c>
      <c r="G130" s="333"/>
      <c r="H130" s="333" t="s">
        <v>661</v>
      </c>
      <c r="I130" s="333" t="s">
        <v>649</v>
      </c>
      <c r="J130" s="333">
        <v>15</v>
      </c>
      <c r="K130" s="353"/>
    </row>
    <row r="131" ht="15" customHeight="1">
      <c r="B131" s="351"/>
      <c r="C131" s="333" t="s">
        <v>662</v>
      </c>
      <c r="D131" s="333"/>
      <c r="E131" s="333"/>
      <c r="F131" s="334" t="s">
        <v>653</v>
      </c>
      <c r="G131" s="333"/>
      <c r="H131" s="333" t="s">
        <v>663</v>
      </c>
      <c r="I131" s="333" t="s">
        <v>649</v>
      </c>
      <c r="J131" s="333">
        <v>20</v>
      </c>
      <c r="K131" s="353"/>
    </row>
    <row r="132" ht="15" customHeight="1">
      <c r="B132" s="351"/>
      <c r="C132" s="333" t="s">
        <v>664</v>
      </c>
      <c r="D132" s="333"/>
      <c r="E132" s="333"/>
      <c r="F132" s="334" t="s">
        <v>653</v>
      </c>
      <c r="G132" s="333"/>
      <c r="H132" s="333" t="s">
        <v>665</v>
      </c>
      <c r="I132" s="333" t="s">
        <v>649</v>
      </c>
      <c r="J132" s="333">
        <v>20</v>
      </c>
      <c r="K132" s="353"/>
    </row>
    <row r="133" ht="15" customHeight="1">
      <c r="B133" s="351"/>
      <c r="C133" s="309" t="s">
        <v>652</v>
      </c>
      <c r="D133" s="309"/>
      <c r="E133" s="309"/>
      <c r="F133" s="331" t="s">
        <v>653</v>
      </c>
      <c r="G133" s="309"/>
      <c r="H133" s="309" t="s">
        <v>687</v>
      </c>
      <c r="I133" s="309" t="s">
        <v>649</v>
      </c>
      <c r="J133" s="309">
        <v>50</v>
      </c>
      <c r="K133" s="353"/>
    </row>
    <row r="134" ht="15" customHeight="1">
      <c r="B134" s="351"/>
      <c r="C134" s="309" t="s">
        <v>666</v>
      </c>
      <c r="D134" s="309"/>
      <c r="E134" s="309"/>
      <c r="F134" s="331" t="s">
        <v>653</v>
      </c>
      <c r="G134" s="309"/>
      <c r="H134" s="309" t="s">
        <v>687</v>
      </c>
      <c r="I134" s="309" t="s">
        <v>649</v>
      </c>
      <c r="J134" s="309">
        <v>50</v>
      </c>
      <c r="K134" s="353"/>
    </row>
    <row r="135" ht="15" customHeight="1">
      <c r="B135" s="351"/>
      <c r="C135" s="309" t="s">
        <v>672</v>
      </c>
      <c r="D135" s="309"/>
      <c r="E135" s="309"/>
      <c r="F135" s="331" t="s">
        <v>653</v>
      </c>
      <c r="G135" s="309"/>
      <c r="H135" s="309" t="s">
        <v>687</v>
      </c>
      <c r="I135" s="309" t="s">
        <v>649</v>
      </c>
      <c r="J135" s="309">
        <v>50</v>
      </c>
      <c r="K135" s="353"/>
    </row>
    <row r="136" ht="15" customHeight="1">
      <c r="B136" s="351"/>
      <c r="C136" s="309" t="s">
        <v>674</v>
      </c>
      <c r="D136" s="309"/>
      <c r="E136" s="309"/>
      <c r="F136" s="331" t="s">
        <v>653</v>
      </c>
      <c r="G136" s="309"/>
      <c r="H136" s="309" t="s">
        <v>687</v>
      </c>
      <c r="I136" s="309" t="s">
        <v>649</v>
      </c>
      <c r="J136" s="309">
        <v>50</v>
      </c>
      <c r="K136" s="353"/>
    </row>
    <row r="137" ht="15" customHeight="1">
      <c r="B137" s="351"/>
      <c r="C137" s="309" t="s">
        <v>675</v>
      </c>
      <c r="D137" s="309"/>
      <c r="E137" s="309"/>
      <c r="F137" s="331" t="s">
        <v>653</v>
      </c>
      <c r="G137" s="309"/>
      <c r="H137" s="309" t="s">
        <v>700</v>
      </c>
      <c r="I137" s="309" t="s">
        <v>649</v>
      </c>
      <c r="J137" s="309">
        <v>255</v>
      </c>
      <c r="K137" s="353"/>
    </row>
    <row r="138" ht="15" customHeight="1">
      <c r="B138" s="351"/>
      <c r="C138" s="309" t="s">
        <v>677</v>
      </c>
      <c r="D138" s="309"/>
      <c r="E138" s="309"/>
      <c r="F138" s="331" t="s">
        <v>647</v>
      </c>
      <c r="G138" s="309"/>
      <c r="H138" s="309" t="s">
        <v>701</v>
      </c>
      <c r="I138" s="309" t="s">
        <v>679</v>
      </c>
      <c r="J138" s="309"/>
      <c r="K138" s="353"/>
    </row>
    <row r="139" ht="15" customHeight="1">
      <c r="B139" s="351"/>
      <c r="C139" s="309" t="s">
        <v>680</v>
      </c>
      <c r="D139" s="309"/>
      <c r="E139" s="309"/>
      <c r="F139" s="331" t="s">
        <v>647</v>
      </c>
      <c r="G139" s="309"/>
      <c r="H139" s="309" t="s">
        <v>702</v>
      </c>
      <c r="I139" s="309" t="s">
        <v>682</v>
      </c>
      <c r="J139" s="309"/>
      <c r="K139" s="353"/>
    </row>
    <row r="140" ht="15" customHeight="1">
      <c r="B140" s="351"/>
      <c r="C140" s="309" t="s">
        <v>683</v>
      </c>
      <c r="D140" s="309"/>
      <c r="E140" s="309"/>
      <c r="F140" s="331" t="s">
        <v>647</v>
      </c>
      <c r="G140" s="309"/>
      <c r="H140" s="309" t="s">
        <v>683</v>
      </c>
      <c r="I140" s="309" t="s">
        <v>682</v>
      </c>
      <c r="J140" s="309"/>
      <c r="K140" s="353"/>
    </row>
    <row r="141" ht="15" customHeight="1">
      <c r="B141" s="351"/>
      <c r="C141" s="309" t="s">
        <v>46</v>
      </c>
      <c r="D141" s="309"/>
      <c r="E141" s="309"/>
      <c r="F141" s="331" t="s">
        <v>647</v>
      </c>
      <c r="G141" s="309"/>
      <c r="H141" s="309" t="s">
        <v>703</v>
      </c>
      <c r="I141" s="309" t="s">
        <v>682</v>
      </c>
      <c r="J141" s="309"/>
      <c r="K141" s="353"/>
    </row>
    <row r="142" ht="15" customHeight="1">
      <c r="B142" s="351"/>
      <c r="C142" s="309" t="s">
        <v>704</v>
      </c>
      <c r="D142" s="309"/>
      <c r="E142" s="309"/>
      <c r="F142" s="331" t="s">
        <v>647</v>
      </c>
      <c r="G142" s="309"/>
      <c r="H142" s="309" t="s">
        <v>705</v>
      </c>
      <c r="I142" s="309" t="s">
        <v>682</v>
      </c>
      <c r="J142" s="309"/>
      <c r="K142" s="353"/>
    </row>
    <row r="143" ht="15" customHeight="1">
      <c r="B143" s="354"/>
      <c r="C143" s="355"/>
      <c r="D143" s="355"/>
      <c r="E143" s="355"/>
      <c r="F143" s="355"/>
      <c r="G143" s="355"/>
      <c r="H143" s="355"/>
      <c r="I143" s="355"/>
      <c r="J143" s="355"/>
      <c r="K143" s="356"/>
    </row>
    <row r="144" ht="18.75" customHeight="1">
      <c r="B144" s="306"/>
      <c r="C144" s="306"/>
      <c r="D144" s="306"/>
      <c r="E144" s="306"/>
      <c r="F144" s="343"/>
      <c r="G144" s="306"/>
      <c r="H144" s="306"/>
      <c r="I144" s="306"/>
      <c r="J144" s="306"/>
      <c r="K144" s="306"/>
    </row>
    <row r="145" ht="18.75" customHeight="1">
      <c r="B145" s="317"/>
      <c r="C145" s="317"/>
      <c r="D145" s="317"/>
      <c r="E145" s="317"/>
      <c r="F145" s="317"/>
      <c r="G145" s="317"/>
      <c r="H145" s="317"/>
      <c r="I145" s="317"/>
      <c r="J145" s="317"/>
      <c r="K145" s="317"/>
    </row>
    <row r="146" ht="7.5" customHeight="1">
      <c r="B146" s="318"/>
      <c r="C146" s="319"/>
      <c r="D146" s="319"/>
      <c r="E146" s="319"/>
      <c r="F146" s="319"/>
      <c r="G146" s="319"/>
      <c r="H146" s="319"/>
      <c r="I146" s="319"/>
      <c r="J146" s="319"/>
      <c r="K146" s="320"/>
    </row>
    <row r="147" ht="45" customHeight="1">
      <c r="B147" s="321"/>
      <c r="C147" s="322" t="s">
        <v>706</v>
      </c>
      <c r="D147" s="322"/>
      <c r="E147" s="322"/>
      <c r="F147" s="322"/>
      <c r="G147" s="322"/>
      <c r="H147" s="322"/>
      <c r="I147" s="322"/>
      <c r="J147" s="322"/>
      <c r="K147" s="323"/>
    </row>
    <row r="148" ht="17.25" customHeight="1">
      <c r="B148" s="321"/>
      <c r="C148" s="324" t="s">
        <v>641</v>
      </c>
      <c r="D148" s="324"/>
      <c r="E148" s="324"/>
      <c r="F148" s="324" t="s">
        <v>642</v>
      </c>
      <c r="G148" s="325"/>
      <c r="H148" s="324" t="s">
        <v>62</v>
      </c>
      <c r="I148" s="324" t="s">
        <v>65</v>
      </c>
      <c r="J148" s="324" t="s">
        <v>643</v>
      </c>
      <c r="K148" s="323"/>
    </row>
    <row r="149" ht="17.25" customHeight="1">
      <c r="B149" s="321"/>
      <c r="C149" s="326" t="s">
        <v>644</v>
      </c>
      <c r="D149" s="326"/>
      <c r="E149" s="326"/>
      <c r="F149" s="327" t="s">
        <v>645</v>
      </c>
      <c r="G149" s="328"/>
      <c r="H149" s="326"/>
      <c r="I149" s="326"/>
      <c r="J149" s="326" t="s">
        <v>646</v>
      </c>
      <c r="K149" s="323"/>
    </row>
    <row r="150" ht="5.25" customHeight="1">
      <c r="B150" s="332"/>
      <c r="C150" s="329"/>
      <c r="D150" s="329"/>
      <c r="E150" s="329"/>
      <c r="F150" s="329"/>
      <c r="G150" s="330"/>
      <c r="H150" s="329"/>
      <c r="I150" s="329"/>
      <c r="J150" s="329"/>
      <c r="K150" s="353"/>
    </row>
    <row r="151" ht="15" customHeight="1">
      <c r="B151" s="332"/>
      <c r="C151" s="357" t="s">
        <v>650</v>
      </c>
      <c r="D151" s="309"/>
      <c r="E151" s="309"/>
      <c r="F151" s="358" t="s">
        <v>647</v>
      </c>
      <c r="G151" s="309"/>
      <c r="H151" s="357" t="s">
        <v>687</v>
      </c>
      <c r="I151" s="357" t="s">
        <v>649</v>
      </c>
      <c r="J151" s="357">
        <v>120</v>
      </c>
      <c r="K151" s="353"/>
    </row>
    <row r="152" ht="15" customHeight="1">
      <c r="B152" s="332"/>
      <c r="C152" s="357" t="s">
        <v>696</v>
      </c>
      <c r="D152" s="309"/>
      <c r="E152" s="309"/>
      <c r="F152" s="358" t="s">
        <v>647</v>
      </c>
      <c r="G152" s="309"/>
      <c r="H152" s="357" t="s">
        <v>707</v>
      </c>
      <c r="I152" s="357" t="s">
        <v>649</v>
      </c>
      <c r="J152" s="357" t="s">
        <v>698</v>
      </c>
      <c r="K152" s="353"/>
    </row>
    <row r="153" ht="15" customHeight="1">
      <c r="B153" s="332"/>
      <c r="C153" s="357" t="s">
        <v>93</v>
      </c>
      <c r="D153" s="309"/>
      <c r="E153" s="309"/>
      <c r="F153" s="358" t="s">
        <v>647</v>
      </c>
      <c r="G153" s="309"/>
      <c r="H153" s="357" t="s">
        <v>708</v>
      </c>
      <c r="I153" s="357" t="s">
        <v>649</v>
      </c>
      <c r="J153" s="357" t="s">
        <v>698</v>
      </c>
      <c r="K153" s="353"/>
    </row>
    <row r="154" ht="15" customHeight="1">
      <c r="B154" s="332"/>
      <c r="C154" s="357" t="s">
        <v>652</v>
      </c>
      <c r="D154" s="309"/>
      <c r="E154" s="309"/>
      <c r="F154" s="358" t="s">
        <v>653</v>
      </c>
      <c r="G154" s="309"/>
      <c r="H154" s="357" t="s">
        <v>687</v>
      </c>
      <c r="I154" s="357" t="s">
        <v>649</v>
      </c>
      <c r="J154" s="357">
        <v>50</v>
      </c>
      <c r="K154" s="353"/>
    </row>
    <row r="155" ht="15" customHeight="1">
      <c r="B155" s="332"/>
      <c r="C155" s="357" t="s">
        <v>655</v>
      </c>
      <c r="D155" s="309"/>
      <c r="E155" s="309"/>
      <c r="F155" s="358" t="s">
        <v>647</v>
      </c>
      <c r="G155" s="309"/>
      <c r="H155" s="357" t="s">
        <v>687</v>
      </c>
      <c r="I155" s="357" t="s">
        <v>657</v>
      </c>
      <c r="J155" s="357"/>
      <c r="K155" s="353"/>
    </row>
    <row r="156" ht="15" customHeight="1">
      <c r="B156" s="332"/>
      <c r="C156" s="357" t="s">
        <v>666</v>
      </c>
      <c r="D156" s="309"/>
      <c r="E156" s="309"/>
      <c r="F156" s="358" t="s">
        <v>653</v>
      </c>
      <c r="G156" s="309"/>
      <c r="H156" s="357" t="s">
        <v>687</v>
      </c>
      <c r="I156" s="357" t="s">
        <v>649</v>
      </c>
      <c r="J156" s="357">
        <v>50</v>
      </c>
      <c r="K156" s="353"/>
    </row>
    <row r="157" ht="15" customHeight="1">
      <c r="B157" s="332"/>
      <c r="C157" s="357" t="s">
        <v>674</v>
      </c>
      <c r="D157" s="309"/>
      <c r="E157" s="309"/>
      <c r="F157" s="358" t="s">
        <v>653</v>
      </c>
      <c r="G157" s="309"/>
      <c r="H157" s="357" t="s">
        <v>687</v>
      </c>
      <c r="I157" s="357" t="s">
        <v>649</v>
      </c>
      <c r="J157" s="357">
        <v>50</v>
      </c>
      <c r="K157" s="353"/>
    </row>
    <row r="158" ht="15" customHeight="1">
      <c r="B158" s="332"/>
      <c r="C158" s="357" t="s">
        <v>672</v>
      </c>
      <c r="D158" s="309"/>
      <c r="E158" s="309"/>
      <c r="F158" s="358" t="s">
        <v>653</v>
      </c>
      <c r="G158" s="309"/>
      <c r="H158" s="357" t="s">
        <v>687</v>
      </c>
      <c r="I158" s="357" t="s">
        <v>649</v>
      </c>
      <c r="J158" s="357">
        <v>50</v>
      </c>
      <c r="K158" s="353"/>
    </row>
    <row r="159" ht="15" customHeight="1">
      <c r="B159" s="332"/>
      <c r="C159" s="357" t="s">
        <v>140</v>
      </c>
      <c r="D159" s="309"/>
      <c r="E159" s="309"/>
      <c r="F159" s="358" t="s">
        <v>647</v>
      </c>
      <c r="G159" s="309"/>
      <c r="H159" s="357" t="s">
        <v>709</v>
      </c>
      <c r="I159" s="357" t="s">
        <v>649</v>
      </c>
      <c r="J159" s="357" t="s">
        <v>710</v>
      </c>
      <c r="K159" s="353"/>
    </row>
    <row r="160" ht="15" customHeight="1">
      <c r="B160" s="332"/>
      <c r="C160" s="357" t="s">
        <v>711</v>
      </c>
      <c r="D160" s="309"/>
      <c r="E160" s="309"/>
      <c r="F160" s="358" t="s">
        <v>647</v>
      </c>
      <c r="G160" s="309"/>
      <c r="H160" s="357" t="s">
        <v>712</v>
      </c>
      <c r="I160" s="357" t="s">
        <v>682</v>
      </c>
      <c r="J160" s="357"/>
      <c r="K160" s="353"/>
    </row>
    <row r="161" ht="15" customHeight="1">
      <c r="B161" s="359"/>
      <c r="C161" s="341"/>
      <c r="D161" s="341"/>
      <c r="E161" s="341"/>
      <c r="F161" s="341"/>
      <c r="G161" s="341"/>
      <c r="H161" s="341"/>
      <c r="I161" s="341"/>
      <c r="J161" s="341"/>
      <c r="K161" s="360"/>
    </row>
    <row r="162" ht="18.75" customHeight="1">
      <c r="B162" s="306"/>
      <c r="C162" s="309"/>
      <c r="D162" s="309"/>
      <c r="E162" s="309"/>
      <c r="F162" s="331"/>
      <c r="G162" s="309"/>
      <c r="H162" s="309"/>
      <c r="I162" s="309"/>
      <c r="J162" s="309"/>
      <c r="K162" s="306"/>
    </row>
    <row r="163" ht="18.75" customHeight="1">
      <c r="B163" s="317"/>
      <c r="C163" s="317"/>
      <c r="D163" s="317"/>
      <c r="E163" s="317"/>
      <c r="F163" s="317"/>
      <c r="G163" s="317"/>
      <c r="H163" s="317"/>
      <c r="I163" s="317"/>
      <c r="J163" s="317"/>
      <c r="K163" s="317"/>
    </row>
    <row r="164" ht="7.5" customHeight="1">
      <c r="B164" s="296"/>
      <c r="C164" s="297"/>
      <c r="D164" s="297"/>
      <c r="E164" s="297"/>
      <c r="F164" s="297"/>
      <c r="G164" s="297"/>
      <c r="H164" s="297"/>
      <c r="I164" s="297"/>
      <c r="J164" s="297"/>
      <c r="K164" s="298"/>
    </row>
    <row r="165" ht="45" customHeight="1">
      <c r="B165" s="299"/>
      <c r="C165" s="300" t="s">
        <v>713</v>
      </c>
      <c r="D165" s="300"/>
      <c r="E165" s="300"/>
      <c r="F165" s="300"/>
      <c r="G165" s="300"/>
      <c r="H165" s="300"/>
      <c r="I165" s="300"/>
      <c r="J165" s="300"/>
      <c r="K165" s="301"/>
    </row>
    <row r="166" ht="17.25" customHeight="1">
      <c r="B166" s="299"/>
      <c r="C166" s="324" t="s">
        <v>641</v>
      </c>
      <c r="D166" s="324"/>
      <c r="E166" s="324"/>
      <c r="F166" s="324" t="s">
        <v>642</v>
      </c>
      <c r="G166" s="361"/>
      <c r="H166" s="362" t="s">
        <v>62</v>
      </c>
      <c r="I166" s="362" t="s">
        <v>65</v>
      </c>
      <c r="J166" s="324" t="s">
        <v>643</v>
      </c>
      <c r="K166" s="301"/>
    </row>
    <row r="167" ht="17.25" customHeight="1">
      <c r="B167" s="302"/>
      <c r="C167" s="326" t="s">
        <v>644</v>
      </c>
      <c r="D167" s="326"/>
      <c r="E167" s="326"/>
      <c r="F167" s="327" t="s">
        <v>645</v>
      </c>
      <c r="G167" s="363"/>
      <c r="H167" s="364"/>
      <c r="I167" s="364"/>
      <c r="J167" s="326" t="s">
        <v>646</v>
      </c>
      <c r="K167" s="304"/>
    </row>
    <row r="168" ht="5.25" customHeight="1">
      <c r="B168" s="332"/>
      <c r="C168" s="329"/>
      <c r="D168" s="329"/>
      <c r="E168" s="329"/>
      <c r="F168" s="329"/>
      <c r="G168" s="330"/>
      <c r="H168" s="329"/>
      <c r="I168" s="329"/>
      <c r="J168" s="329"/>
      <c r="K168" s="353"/>
    </row>
    <row r="169" ht="15" customHeight="1">
      <c r="B169" s="332"/>
      <c r="C169" s="309" t="s">
        <v>650</v>
      </c>
      <c r="D169" s="309"/>
      <c r="E169" s="309"/>
      <c r="F169" s="331" t="s">
        <v>647</v>
      </c>
      <c r="G169" s="309"/>
      <c r="H169" s="309" t="s">
        <v>687</v>
      </c>
      <c r="I169" s="309" t="s">
        <v>649</v>
      </c>
      <c r="J169" s="309">
        <v>120</v>
      </c>
      <c r="K169" s="353"/>
    </row>
    <row r="170" ht="15" customHeight="1">
      <c r="B170" s="332"/>
      <c r="C170" s="309" t="s">
        <v>696</v>
      </c>
      <c r="D170" s="309"/>
      <c r="E170" s="309"/>
      <c r="F170" s="331" t="s">
        <v>647</v>
      </c>
      <c r="G170" s="309"/>
      <c r="H170" s="309" t="s">
        <v>697</v>
      </c>
      <c r="I170" s="309" t="s">
        <v>649</v>
      </c>
      <c r="J170" s="309" t="s">
        <v>698</v>
      </c>
      <c r="K170" s="353"/>
    </row>
    <row r="171" ht="15" customHeight="1">
      <c r="B171" s="332"/>
      <c r="C171" s="309" t="s">
        <v>93</v>
      </c>
      <c r="D171" s="309"/>
      <c r="E171" s="309"/>
      <c r="F171" s="331" t="s">
        <v>647</v>
      </c>
      <c r="G171" s="309"/>
      <c r="H171" s="309" t="s">
        <v>714</v>
      </c>
      <c r="I171" s="309" t="s">
        <v>649</v>
      </c>
      <c r="J171" s="309" t="s">
        <v>698</v>
      </c>
      <c r="K171" s="353"/>
    </row>
    <row r="172" ht="15" customHeight="1">
      <c r="B172" s="332"/>
      <c r="C172" s="309" t="s">
        <v>652</v>
      </c>
      <c r="D172" s="309"/>
      <c r="E172" s="309"/>
      <c r="F172" s="331" t="s">
        <v>653</v>
      </c>
      <c r="G172" s="309"/>
      <c r="H172" s="309" t="s">
        <v>714</v>
      </c>
      <c r="I172" s="309" t="s">
        <v>649</v>
      </c>
      <c r="J172" s="309">
        <v>50</v>
      </c>
      <c r="K172" s="353"/>
    </row>
    <row r="173" ht="15" customHeight="1">
      <c r="B173" s="332"/>
      <c r="C173" s="309" t="s">
        <v>655</v>
      </c>
      <c r="D173" s="309"/>
      <c r="E173" s="309"/>
      <c r="F173" s="331" t="s">
        <v>647</v>
      </c>
      <c r="G173" s="309"/>
      <c r="H173" s="309" t="s">
        <v>714</v>
      </c>
      <c r="I173" s="309" t="s">
        <v>657</v>
      </c>
      <c r="J173" s="309"/>
      <c r="K173" s="353"/>
    </row>
    <row r="174" ht="15" customHeight="1">
      <c r="B174" s="332"/>
      <c r="C174" s="309" t="s">
        <v>666</v>
      </c>
      <c r="D174" s="309"/>
      <c r="E174" s="309"/>
      <c r="F174" s="331" t="s">
        <v>653</v>
      </c>
      <c r="G174" s="309"/>
      <c r="H174" s="309" t="s">
        <v>714</v>
      </c>
      <c r="I174" s="309" t="s">
        <v>649</v>
      </c>
      <c r="J174" s="309">
        <v>50</v>
      </c>
      <c r="K174" s="353"/>
    </row>
    <row r="175" ht="15" customHeight="1">
      <c r="B175" s="332"/>
      <c r="C175" s="309" t="s">
        <v>674</v>
      </c>
      <c r="D175" s="309"/>
      <c r="E175" s="309"/>
      <c r="F175" s="331" t="s">
        <v>653</v>
      </c>
      <c r="G175" s="309"/>
      <c r="H175" s="309" t="s">
        <v>714</v>
      </c>
      <c r="I175" s="309" t="s">
        <v>649</v>
      </c>
      <c r="J175" s="309">
        <v>50</v>
      </c>
      <c r="K175" s="353"/>
    </row>
    <row r="176" ht="15" customHeight="1">
      <c r="B176" s="332"/>
      <c r="C176" s="309" t="s">
        <v>672</v>
      </c>
      <c r="D176" s="309"/>
      <c r="E176" s="309"/>
      <c r="F176" s="331" t="s">
        <v>653</v>
      </c>
      <c r="G176" s="309"/>
      <c r="H176" s="309" t="s">
        <v>714</v>
      </c>
      <c r="I176" s="309" t="s">
        <v>649</v>
      </c>
      <c r="J176" s="309">
        <v>50</v>
      </c>
      <c r="K176" s="353"/>
    </row>
    <row r="177" ht="15" customHeight="1">
      <c r="B177" s="332"/>
      <c r="C177" s="309" t="s">
        <v>147</v>
      </c>
      <c r="D177" s="309"/>
      <c r="E177" s="309"/>
      <c r="F177" s="331" t="s">
        <v>647</v>
      </c>
      <c r="G177" s="309"/>
      <c r="H177" s="309" t="s">
        <v>715</v>
      </c>
      <c r="I177" s="309" t="s">
        <v>716</v>
      </c>
      <c r="J177" s="309"/>
      <c r="K177" s="353"/>
    </row>
    <row r="178" ht="15" customHeight="1">
      <c r="B178" s="332"/>
      <c r="C178" s="309" t="s">
        <v>65</v>
      </c>
      <c r="D178" s="309"/>
      <c r="E178" s="309"/>
      <c r="F178" s="331" t="s">
        <v>647</v>
      </c>
      <c r="G178" s="309"/>
      <c r="H178" s="309" t="s">
        <v>717</v>
      </c>
      <c r="I178" s="309" t="s">
        <v>718</v>
      </c>
      <c r="J178" s="309">
        <v>1</v>
      </c>
      <c r="K178" s="353"/>
    </row>
    <row r="179" ht="15" customHeight="1">
      <c r="B179" s="332"/>
      <c r="C179" s="309" t="s">
        <v>61</v>
      </c>
      <c r="D179" s="309"/>
      <c r="E179" s="309"/>
      <c r="F179" s="331" t="s">
        <v>647</v>
      </c>
      <c r="G179" s="309"/>
      <c r="H179" s="309" t="s">
        <v>719</v>
      </c>
      <c r="I179" s="309" t="s">
        <v>649</v>
      </c>
      <c r="J179" s="309">
        <v>20</v>
      </c>
      <c r="K179" s="353"/>
    </row>
    <row r="180" ht="15" customHeight="1">
      <c r="B180" s="332"/>
      <c r="C180" s="309" t="s">
        <v>62</v>
      </c>
      <c r="D180" s="309"/>
      <c r="E180" s="309"/>
      <c r="F180" s="331" t="s">
        <v>647</v>
      </c>
      <c r="G180" s="309"/>
      <c r="H180" s="309" t="s">
        <v>720</v>
      </c>
      <c r="I180" s="309" t="s">
        <v>649</v>
      </c>
      <c r="J180" s="309">
        <v>255</v>
      </c>
      <c r="K180" s="353"/>
    </row>
    <row r="181" ht="15" customHeight="1">
      <c r="B181" s="332"/>
      <c r="C181" s="309" t="s">
        <v>148</v>
      </c>
      <c r="D181" s="309"/>
      <c r="E181" s="309"/>
      <c r="F181" s="331" t="s">
        <v>647</v>
      </c>
      <c r="G181" s="309"/>
      <c r="H181" s="309" t="s">
        <v>611</v>
      </c>
      <c r="I181" s="309" t="s">
        <v>649</v>
      </c>
      <c r="J181" s="309">
        <v>10</v>
      </c>
      <c r="K181" s="353"/>
    </row>
    <row r="182" ht="15" customHeight="1">
      <c r="B182" s="332"/>
      <c r="C182" s="309" t="s">
        <v>149</v>
      </c>
      <c r="D182" s="309"/>
      <c r="E182" s="309"/>
      <c r="F182" s="331" t="s">
        <v>647</v>
      </c>
      <c r="G182" s="309"/>
      <c r="H182" s="309" t="s">
        <v>721</v>
      </c>
      <c r="I182" s="309" t="s">
        <v>682</v>
      </c>
      <c r="J182" s="309"/>
      <c r="K182" s="353"/>
    </row>
    <row r="183" ht="15" customHeight="1">
      <c r="B183" s="332"/>
      <c r="C183" s="309" t="s">
        <v>722</v>
      </c>
      <c r="D183" s="309"/>
      <c r="E183" s="309"/>
      <c r="F183" s="331" t="s">
        <v>647</v>
      </c>
      <c r="G183" s="309"/>
      <c r="H183" s="309" t="s">
        <v>723</v>
      </c>
      <c r="I183" s="309" t="s">
        <v>682</v>
      </c>
      <c r="J183" s="309"/>
      <c r="K183" s="353"/>
    </row>
    <row r="184" ht="15" customHeight="1">
      <c r="B184" s="332"/>
      <c r="C184" s="309" t="s">
        <v>711</v>
      </c>
      <c r="D184" s="309"/>
      <c r="E184" s="309"/>
      <c r="F184" s="331" t="s">
        <v>647</v>
      </c>
      <c r="G184" s="309"/>
      <c r="H184" s="309" t="s">
        <v>724</v>
      </c>
      <c r="I184" s="309" t="s">
        <v>682</v>
      </c>
      <c r="J184" s="309"/>
      <c r="K184" s="353"/>
    </row>
    <row r="185" ht="15" customHeight="1">
      <c r="B185" s="332"/>
      <c r="C185" s="309" t="s">
        <v>151</v>
      </c>
      <c r="D185" s="309"/>
      <c r="E185" s="309"/>
      <c r="F185" s="331" t="s">
        <v>653</v>
      </c>
      <c r="G185" s="309"/>
      <c r="H185" s="309" t="s">
        <v>725</v>
      </c>
      <c r="I185" s="309" t="s">
        <v>649</v>
      </c>
      <c r="J185" s="309">
        <v>50</v>
      </c>
      <c r="K185" s="353"/>
    </row>
    <row r="186" ht="15" customHeight="1">
      <c r="B186" s="332"/>
      <c r="C186" s="309" t="s">
        <v>726</v>
      </c>
      <c r="D186" s="309"/>
      <c r="E186" s="309"/>
      <c r="F186" s="331" t="s">
        <v>653</v>
      </c>
      <c r="G186" s="309"/>
      <c r="H186" s="309" t="s">
        <v>727</v>
      </c>
      <c r="I186" s="309" t="s">
        <v>728</v>
      </c>
      <c r="J186" s="309"/>
      <c r="K186" s="353"/>
    </row>
    <row r="187" ht="15" customHeight="1">
      <c r="B187" s="332"/>
      <c r="C187" s="309" t="s">
        <v>729</v>
      </c>
      <c r="D187" s="309"/>
      <c r="E187" s="309"/>
      <c r="F187" s="331" t="s">
        <v>653</v>
      </c>
      <c r="G187" s="309"/>
      <c r="H187" s="309" t="s">
        <v>730</v>
      </c>
      <c r="I187" s="309" t="s">
        <v>728</v>
      </c>
      <c r="J187" s="309"/>
      <c r="K187" s="353"/>
    </row>
    <row r="188" ht="15" customHeight="1">
      <c r="B188" s="332"/>
      <c r="C188" s="309" t="s">
        <v>731</v>
      </c>
      <c r="D188" s="309"/>
      <c r="E188" s="309"/>
      <c r="F188" s="331" t="s">
        <v>653</v>
      </c>
      <c r="G188" s="309"/>
      <c r="H188" s="309" t="s">
        <v>732</v>
      </c>
      <c r="I188" s="309" t="s">
        <v>728</v>
      </c>
      <c r="J188" s="309"/>
      <c r="K188" s="353"/>
    </row>
    <row r="189" ht="15" customHeight="1">
      <c r="B189" s="332"/>
      <c r="C189" s="365" t="s">
        <v>733</v>
      </c>
      <c r="D189" s="309"/>
      <c r="E189" s="309"/>
      <c r="F189" s="331" t="s">
        <v>653</v>
      </c>
      <c r="G189" s="309"/>
      <c r="H189" s="309" t="s">
        <v>734</v>
      </c>
      <c r="I189" s="309" t="s">
        <v>735</v>
      </c>
      <c r="J189" s="366" t="s">
        <v>736</v>
      </c>
      <c r="K189" s="353"/>
    </row>
    <row r="190" ht="15" customHeight="1">
      <c r="B190" s="332"/>
      <c r="C190" s="316" t="s">
        <v>50</v>
      </c>
      <c r="D190" s="309"/>
      <c r="E190" s="309"/>
      <c r="F190" s="331" t="s">
        <v>647</v>
      </c>
      <c r="G190" s="309"/>
      <c r="H190" s="306" t="s">
        <v>737</v>
      </c>
      <c r="I190" s="309" t="s">
        <v>738</v>
      </c>
      <c r="J190" s="309"/>
      <c r="K190" s="353"/>
    </row>
    <row r="191" ht="15" customHeight="1">
      <c r="B191" s="332"/>
      <c r="C191" s="316" t="s">
        <v>739</v>
      </c>
      <c r="D191" s="309"/>
      <c r="E191" s="309"/>
      <c r="F191" s="331" t="s">
        <v>647</v>
      </c>
      <c r="G191" s="309"/>
      <c r="H191" s="309" t="s">
        <v>740</v>
      </c>
      <c r="I191" s="309" t="s">
        <v>682</v>
      </c>
      <c r="J191" s="309"/>
      <c r="K191" s="353"/>
    </row>
    <row r="192" ht="15" customHeight="1">
      <c r="B192" s="332"/>
      <c r="C192" s="316" t="s">
        <v>741</v>
      </c>
      <c r="D192" s="309"/>
      <c r="E192" s="309"/>
      <c r="F192" s="331" t="s">
        <v>647</v>
      </c>
      <c r="G192" s="309"/>
      <c r="H192" s="309" t="s">
        <v>742</v>
      </c>
      <c r="I192" s="309" t="s">
        <v>682</v>
      </c>
      <c r="J192" s="309"/>
      <c r="K192" s="353"/>
    </row>
    <row r="193" ht="15" customHeight="1">
      <c r="B193" s="332"/>
      <c r="C193" s="316" t="s">
        <v>743</v>
      </c>
      <c r="D193" s="309"/>
      <c r="E193" s="309"/>
      <c r="F193" s="331" t="s">
        <v>653</v>
      </c>
      <c r="G193" s="309"/>
      <c r="H193" s="309" t="s">
        <v>744</v>
      </c>
      <c r="I193" s="309" t="s">
        <v>682</v>
      </c>
      <c r="J193" s="309"/>
      <c r="K193" s="353"/>
    </row>
    <row r="194" ht="15" customHeight="1">
      <c r="B194" s="359"/>
      <c r="C194" s="367"/>
      <c r="D194" s="341"/>
      <c r="E194" s="341"/>
      <c r="F194" s="341"/>
      <c r="G194" s="341"/>
      <c r="H194" s="341"/>
      <c r="I194" s="341"/>
      <c r="J194" s="341"/>
      <c r="K194" s="360"/>
    </row>
    <row r="195" ht="18.75" customHeight="1">
      <c r="B195" s="306"/>
      <c r="C195" s="309"/>
      <c r="D195" s="309"/>
      <c r="E195" s="309"/>
      <c r="F195" s="331"/>
      <c r="G195" s="309"/>
      <c r="H195" s="309"/>
      <c r="I195" s="309"/>
      <c r="J195" s="309"/>
      <c r="K195" s="306"/>
    </row>
    <row r="196" ht="18.75" customHeight="1">
      <c r="B196" s="306"/>
      <c r="C196" s="309"/>
      <c r="D196" s="309"/>
      <c r="E196" s="309"/>
      <c r="F196" s="331"/>
      <c r="G196" s="309"/>
      <c r="H196" s="309"/>
      <c r="I196" s="309"/>
      <c r="J196" s="309"/>
      <c r="K196" s="306"/>
    </row>
    <row r="197" ht="18.75" customHeight="1">
      <c r="B197" s="317"/>
      <c r="C197" s="317"/>
      <c r="D197" s="317"/>
      <c r="E197" s="317"/>
      <c r="F197" s="317"/>
      <c r="G197" s="317"/>
      <c r="H197" s="317"/>
      <c r="I197" s="317"/>
      <c r="J197" s="317"/>
      <c r="K197" s="317"/>
    </row>
    <row r="198" ht="13.5">
      <c r="B198" s="296"/>
      <c r="C198" s="297"/>
      <c r="D198" s="297"/>
      <c r="E198" s="297"/>
      <c r="F198" s="297"/>
      <c r="G198" s="297"/>
      <c r="H198" s="297"/>
      <c r="I198" s="297"/>
      <c r="J198" s="297"/>
      <c r="K198" s="298"/>
    </row>
    <row r="199" ht="21">
      <c r="B199" s="299"/>
      <c r="C199" s="300" t="s">
        <v>745</v>
      </c>
      <c r="D199" s="300"/>
      <c r="E199" s="300"/>
      <c r="F199" s="300"/>
      <c r="G199" s="300"/>
      <c r="H199" s="300"/>
      <c r="I199" s="300"/>
      <c r="J199" s="300"/>
      <c r="K199" s="301"/>
    </row>
    <row r="200" ht="25.5" customHeight="1">
      <c r="B200" s="299"/>
      <c r="C200" s="368" t="s">
        <v>746</v>
      </c>
      <c r="D200" s="368"/>
      <c r="E200" s="368"/>
      <c r="F200" s="368" t="s">
        <v>747</v>
      </c>
      <c r="G200" s="369"/>
      <c r="H200" s="368" t="s">
        <v>748</v>
      </c>
      <c r="I200" s="368"/>
      <c r="J200" s="368"/>
      <c r="K200" s="301"/>
    </row>
    <row r="201" ht="5.25" customHeight="1">
      <c r="B201" s="332"/>
      <c r="C201" s="329"/>
      <c r="D201" s="329"/>
      <c r="E201" s="329"/>
      <c r="F201" s="329"/>
      <c r="G201" s="309"/>
      <c r="H201" s="329"/>
      <c r="I201" s="329"/>
      <c r="J201" s="329"/>
      <c r="K201" s="353"/>
    </row>
    <row r="202" ht="15" customHeight="1">
      <c r="B202" s="332"/>
      <c r="C202" s="309" t="s">
        <v>738</v>
      </c>
      <c r="D202" s="309"/>
      <c r="E202" s="309"/>
      <c r="F202" s="331" t="s">
        <v>51</v>
      </c>
      <c r="G202" s="309"/>
      <c r="H202" s="309" t="s">
        <v>749</v>
      </c>
      <c r="I202" s="309"/>
      <c r="J202" s="309"/>
      <c r="K202" s="353"/>
    </row>
    <row r="203" ht="15" customHeight="1">
      <c r="B203" s="332"/>
      <c r="C203" s="338"/>
      <c r="D203" s="309"/>
      <c r="E203" s="309"/>
      <c r="F203" s="331" t="s">
        <v>52</v>
      </c>
      <c r="G203" s="309"/>
      <c r="H203" s="309" t="s">
        <v>750</v>
      </c>
      <c r="I203" s="309"/>
      <c r="J203" s="309"/>
      <c r="K203" s="353"/>
    </row>
    <row r="204" ht="15" customHeight="1">
      <c r="B204" s="332"/>
      <c r="C204" s="338"/>
      <c r="D204" s="309"/>
      <c r="E204" s="309"/>
      <c r="F204" s="331" t="s">
        <v>55</v>
      </c>
      <c r="G204" s="309"/>
      <c r="H204" s="309" t="s">
        <v>751</v>
      </c>
      <c r="I204" s="309"/>
      <c r="J204" s="309"/>
      <c r="K204" s="353"/>
    </row>
    <row r="205" ht="15" customHeight="1">
      <c r="B205" s="332"/>
      <c r="C205" s="309"/>
      <c r="D205" s="309"/>
      <c r="E205" s="309"/>
      <c r="F205" s="331" t="s">
        <v>53</v>
      </c>
      <c r="G205" s="309"/>
      <c r="H205" s="309" t="s">
        <v>752</v>
      </c>
      <c r="I205" s="309"/>
      <c r="J205" s="309"/>
      <c r="K205" s="353"/>
    </row>
    <row r="206" ht="15" customHeight="1">
      <c r="B206" s="332"/>
      <c r="C206" s="309"/>
      <c r="D206" s="309"/>
      <c r="E206" s="309"/>
      <c r="F206" s="331" t="s">
        <v>54</v>
      </c>
      <c r="G206" s="309"/>
      <c r="H206" s="309" t="s">
        <v>753</v>
      </c>
      <c r="I206" s="309"/>
      <c r="J206" s="309"/>
      <c r="K206" s="353"/>
    </row>
    <row r="207" ht="15" customHeight="1">
      <c r="B207" s="332"/>
      <c r="C207" s="309"/>
      <c r="D207" s="309"/>
      <c r="E207" s="309"/>
      <c r="F207" s="331"/>
      <c r="G207" s="309"/>
      <c r="H207" s="309"/>
      <c r="I207" s="309"/>
      <c r="J207" s="309"/>
      <c r="K207" s="353"/>
    </row>
    <row r="208" ht="15" customHeight="1">
      <c r="B208" s="332"/>
      <c r="C208" s="309" t="s">
        <v>694</v>
      </c>
      <c r="D208" s="309"/>
      <c r="E208" s="309"/>
      <c r="F208" s="331" t="s">
        <v>86</v>
      </c>
      <c r="G208" s="309"/>
      <c r="H208" s="309" t="s">
        <v>754</v>
      </c>
      <c r="I208" s="309"/>
      <c r="J208" s="309"/>
      <c r="K208" s="353"/>
    </row>
    <row r="209" ht="15" customHeight="1">
      <c r="B209" s="332"/>
      <c r="C209" s="338"/>
      <c r="D209" s="309"/>
      <c r="E209" s="309"/>
      <c r="F209" s="331" t="s">
        <v>592</v>
      </c>
      <c r="G209" s="309"/>
      <c r="H209" s="309" t="s">
        <v>593</v>
      </c>
      <c r="I209" s="309"/>
      <c r="J209" s="309"/>
      <c r="K209" s="353"/>
    </row>
    <row r="210" ht="15" customHeight="1">
      <c r="B210" s="332"/>
      <c r="C210" s="309"/>
      <c r="D210" s="309"/>
      <c r="E210" s="309"/>
      <c r="F210" s="331" t="s">
        <v>590</v>
      </c>
      <c r="G210" s="309"/>
      <c r="H210" s="309" t="s">
        <v>755</v>
      </c>
      <c r="I210" s="309"/>
      <c r="J210" s="309"/>
      <c r="K210" s="353"/>
    </row>
    <row r="211" ht="15" customHeight="1">
      <c r="B211" s="370"/>
      <c r="C211" s="338"/>
      <c r="D211" s="338"/>
      <c r="E211" s="338"/>
      <c r="F211" s="331" t="s">
        <v>594</v>
      </c>
      <c r="G211" s="316"/>
      <c r="H211" s="357" t="s">
        <v>595</v>
      </c>
      <c r="I211" s="357"/>
      <c r="J211" s="357"/>
      <c r="K211" s="371"/>
    </row>
    <row r="212" ht="15" customHeight="1">
      <c r="B212" s="370"/>
      <c r="C212" s="338"/>
      <c r="D212" s="338"/>
      <c r="E212" s="338"/>
      <c r="F212" s="331" t="s">
        <v>307</v>
      </c>
      <c r="G212" s="316"/>
      <c r="H212" s="357" t="s">
        <v>756</v>
      </c>
      <c r="I212" s="357"/>
      <c r="J212" s="357"/>
      <c r="K212" s="371"/>
    </row>
    <row r="213" ht="15" customHeight="1">
      <c r="B213" s="370"/>
      <c r="C213" s="338"/>
      <c r="D213" s="338"/>
      <c r="E213" s="338"/>
      <c r="F213" s="372"/>
      <c r="G213" s="316"/>
      <c r="H213" s="373"/>
      <c r="I213" s="373"/>
      <c r="J213" s="373"/>
      <c r="K213" s="371"/>
    </row>
    <row r="214" ht="15" customHeight="1">
      <c r="B214" s="370"/>
      <c r="C214" s="309" t="s">
        <v>718</v>
      </c>
      <c r="D214" s="338"/>
      <c r="E214" s="338"/>
      <c r="F214" s="331">
        <v>1</v>
      </c>
      <c r="G214" s="316"/>
      <c r="H214" s="357" t="s">
        <v>757</v>
      </c>
      <c r="I214" s="357"/>
      <c r="J214" s="357"/>
      <c r="K214" s="371"/>
    </row>
    <row r="215" ht="15" customHeight="1">
      <c r="B215" s="370"/>
      <c r="C215" s="338"/>
      <c r="D215" s="338"/>
      <c r="E215" s="338"/>
      <c r="F215" s="331">
        <v>2</v>
      </c>
      <c r="G215" s="316"/>
      <c r="H215" s="357" t="s">
        <v>758</v>
      </c>
      <c r="I215" s="357"/>
      <c r="J215" s="357"/>
      <c r="K215" s="371"/>
    </row>
    <row r="216" ht="15" customHeight="1">
      <c r="B216" s="370"/>
      <c r="C216" s="338"/>
      <c r="D216" s="338"/>
      <c r="E216" s="338"/>
      <c r="F216" s="331">
        <v>3</v>
      </c>
      <c r="G216" s="316"/>
      <c r="H216" s="357" t="s">
        <v>759</v>
      </c>
      <c r="I216" s="357"/>
      <c r="J216" s="357"/>
      <c r="K216" s="371"/>
    </row>
    <row r="217" ht="15" customHeight="1">
      <c r="B217" s="370"/>
      <c r="C217" s="338"/>
      <c r="D217" s="338"/>
      <c r="E217" s="338"/>
      <c r="F217" s="331">
        <v>4</v>
      </c>
      <c r="G217" s="316"/>
      <c r="H217" s="357" t="s">
        <v>760</v>
      </c>
      <c r="I217" s="357"/>
      <c r="J217" s="357"/>
      <c r="K217" s="371"/>
    </row>
    <row r="218" ht="12.75" customHeight="1">
      <c r="B218" s="374"/>
      <c r="C218" s="375"/>
      <c r="D218" s="375"/>
      <c r="E218" s="375"/>
      <c r="F218" s="375"/>
      <c r="G218" s="375"/>
      <c r="H218" s="375"/>
      <c r="I218" s="375"/>
      <c r="J218" s="375"/>
      <c r="K218" s="376"/>
    </row>
  </sheetData>
  <sheetProtection autoFilter="0" deleteColumns="0" deleteRows="0" formatCells="0" formatColumns="0" formatRows="0" insertColumns="0" insertHyperlinks="0" insertRows="0" pivotTables="0" sort="0"/>
  <mergeCells count="77">
    <mergeCell ref="H217:J217"/>
    <mergeCell ref="H210:J210"/>
    <mergeCell ref="H200:J200"/>
    <mergeCell ref="C199:J199"/>
    <mergeCell ref="H208:J208"/>
    <mergeCell ref="H206:J206"/>
    <mergeCell ref="H204:J204"/>
    <mergeCell ref="H202:J202"/>
    <mergeCell ref="H205:J205"/>
    <mergeCell ref="H203:J203"/>
    <mergeCell ref="H214:J214"/>
    <mergeCell ref="H216:J216"/>
    <mergeCell ref="H215:J215"/>
    <mergeCell ref="H212:J212"/>
    <mergeCell ref="H211:J211"/>
    <mergeCell ref="H209:J209"/>
    <mergeCell ref="G42:J42"/>
    <mergeCell ref="G41:J41"/>
    <mergeCell ref="G43:J43"/>
    <mergeCell ref="G44:J44"/>
    <mergeCell ref="G45:J45"/>
    <mergeCell ref="C122:J122"/>
    <mergeCell ref="C102:J102"/>
    <mergeCell ref="C147:J147"/>
    <mergeCell ref="C165:J165"/>
    <mergeCell ref="C25:J25"/>
    <mergeCell ref="F20:J20"/>
    <mergeCell ref="F23:J23"/>
    <mergeCell ref="F21:J21"/>
    <mergeCell ref="F22:J22"/>
    <mergeCell ref="F19:J19"/>
    <mergeCell ref="D27:J27"/>
    <mergeCell ref="D28:J28"/>
    <mergeCell ref="D30:J30"/>
    <mergeCell ref="D31:J31"/>
    <mergeCell ref="C26:J26"/>
    <mergeCell ref="C3:J3"/>
    <mergeCell ref="C9:J9"/>
    <mergeCell ref="D10:J10"/>
    <mergeCell ref="D15:J15"/>
    <mergeCell ref="C4:J4"/>
    <mergeCell ref="C6:J6"/>
    <mergeCell ref="C7:J7"/>
    <mergeCell ref="D11:J11"/>
    <mergeCell ref="D16:J16"/>
    <mergeCell ref="D17:J17"/>
    <mergeCell ref="F18:J18"/>
    <mergeCell ref="D33:J33"/>
    <mergeCell ref="D34:J34"/>
    <mergeCell ref="D35:J35"/>
    <mergeCell ref="G36:J36"/>
    <mergeCell ref="G37:J37"/>
    <mergeCell ref="G38:J38"/>
    <mergeCell ref="G39:J39"/>
    <mergeCell ref="G40:J40"/>
    <mergeCell ref="D47:J47"/>
    <mergeCell ref="E48:J48"/>
    <mergeCell ref="E49:J49"/>
    <mergeCell ref="D51:J51"/>
    <mergeCell ref="E50:J50"/>
    <mergeCell ref="C52:J52"/>
    <mergeCell ref="C54:J54"/>
    <mergeCell ref="C55:J55"/>
    <mergeCell ref="D61:J61"/>
    <mergeCell ref="C57:J57"/>
    <mergeCell ref="D58:J58"/>
    <mergeCell ref="D59:J59"/>
    <mergeCell ref="D60:J60"/>
    <mergeCell ref="D62:J62"/>
    <mergeCell ref="D65:J65"/>
    <mergeCell ref="D66:J66"/>
    <mergeCell ref="D68:J68"/>
    <mergeCell ref="D63:J63"/>
    <mergeCell ref="D67:J67"/>
    <mergeCell ref="D69:J69"/>
    <mergeCell ref="D70:J70"/>
    <mergeCell ref="C75:J75"/>
  </mergeCells>
  <pageMargins left="0.5902778" right="0.5902778" top="0.5902778" bottom="0.5902778" header="0" footer="0"/>
  <pageSetup r:id="rId1" paperSize="9" orientation="portrait" scale="77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Helcl Tomáš, DiS.</dc:creator>
  <cp:lastModifiedBy>Helcl Tomáš, DiS.</cp:lastModifiedBy>
  <dcterms:created xsi:type="dcterms:W3CDTF">2019-01-25T07:05:46Z</dcterms:created>
  <dcterms:modified xsi:type="dcterms:W3CDTF">2019-01-25T07:05:53Z</dcterms:modified>
</cp:coreProperties>
</file>